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12" windowWidth="12504" windowHeight="7416" firstSheet="3" activeTab="3"/>
  </bookViews>
  <sheets>
    <sheet name="февраль 23" sheetId="1" r:id="rId1"/>
    <sheet name="март 23" sheetId="2" r:id="rId2"/>
    <sheet name="апрель 23" sheetId="3" r:id="rId3"/>
    <sheet name="сентябрь 23" sheetId="4" r:id="rId4"/>
  </sheets>
  <definedNames>
    <definedName name="_xlnm.Print_Area" localSheetId="1">'март 23'!$A$1:$G$104</definedName>
  </definedNames>
  <calcPr fullCalcOnLoad="1"/>
</workbook>
</file>

<file path=xl/sharedStrings.xml><?xml version="1.0" encoding="utf-8"?>
<sst xmlns="http://schemas.openxmlformats.org/spreadsheetml/2006/main" count="313" uniqueCount="63">
  <si>
    <t>Объект</t>
  </si>
  <si>
    <t>Потребление электрической энергии, кВт*ч</t>
  </si>
  <si>
    <t>Разность, кВт*ч</t>
  </si>
  <si>
    <t>Относительный рост, %</t>
  </si>
  <si>
    <t>Учебный корпус №1</t>
  </si>
  <si>
    <t>Учебный корпус №2, в т.ч.</t>
  </si>
  <si>
    <t>филиал столовой №92</t>
  </si>
  <si>
    <t>Учебный корпус №3, в т.ч.</t>
  </si>
  <si>
    <t>буфет</t>
  </si>
  <si>
    <t>Учебный корпус №4, в т.ч.</t>
  </si>
  <si>
    <t>Учебный корпус №5</t>
  </si>
  <si>
    <t>Спорткорпус</t>
  </si>
  <si>
    <t>Гараж</t>
  </si>
  <si>
    <t>СОК "Браславские озера"</t>
  </si>
  <si>
    <t>Столярная мастерская</t>
  </si>
  <si>
    <t>Итого корпуса</t>
  </si>
  <si>
    <t>Общежитие №1</t>
  </si>
  <si>
    <t>Общежитие №2</t>
  </si>
  <si>
    <t>Общежитие №3</t>
  </si>
  <si>
    <t>Прачечная</t>
  </si>
  <si>
    <t>Мед. блок</t>
  </si>
  <si>
    <t xml:space="preserve">Итого общежития </t>
  </si>
  <si>
    <t>Столовая №92</t>
  </si>
  <si>
    <t>Столовая №225</t>
  </si>
  <si>
    <t>Столовая в общ. №4</t>
  </si>
  <si>
    <t>Итого столовые</t>
  </si>
  <si>
    <t>ВСЕГО</t>
  </si>
  <si>
    <t>спорткорпус</t>
  </si>
  <si>
    <t>Общежития, в т.ч.</t>
  </si>
  <si>
    <t>УЧЕБНЫЕ КОРПУСА, в т.ч</t>
  </si>
  <si>
    <t>СУБАБОНЕНТЫ</t>
  </si>
  <si>
    <t>Субабоненты</t>
  </si>
  <si>
    <t>ДККО</t>
  </si>
  <si>
    <t>ИТОГО</t>
  </si>
  <si>
    <t>Всего по БГУИР</t>
  </si>
  <si>
    <t>Учебный корпус №7, в т.ч.</t>
  </si>
  <si>
    <t>Столовая  общ. №4</t>
  </si>
  <si>
    <t>Потребление электрической энергии,  кВт*ч</t>
  </si>
  <si>
    <t>Итого по БГУИР</t>
  </si>
  <si>
    <r>
      <t xml:space="preserve">Столовые </t>
    </r>
    <r>
      <rPr>
        <b/>
        <sz val="10"/>
        <rFont val="Arial"/>
        <family val="2"/>
      </rPr>
      <t>(включая точки общепита в корпусах)</t>
    </r>
    <r>
      <rPr>
        <b/>
        <sz val="12"/>
        <rFont val="Arial"/>
        <family val="2"/>
      </rPr>
      <t xml:space="preserve"> , в т.ч.</t>
    </r>
  </si>
  <si>
    <t>УЧЕБНЫЕ КОРПУСА (без точек общепита), в т.ч</t>
  </si>
  <si>
    <t>Учебный корпус №8</t>
  </si>
  <si>
    <t>добавить прачечную, медблок</t>
  </si>
  <si>
    <t>Общежитие №4</t>
  </si>
  <si>
    <t>замена 3-х ПУ ээ</t>
  </si>
  <si>
    <t>2022г.</t>
  </si>
  <si>
    <t>Справка о потреблении электрической энергии за январь-март 2022г., 2021г.</t>
  </si>
  <si>
    <t>Справка о потреблении электрической энергии за январь-апрель 2022г., 2021г.</t>
  </si>
  <si>
    <t>кофейня</t>
  </si>
  <si>
    <t>Учебный корпус №1, в т.ч.</t>
  </si>
  <si>
    <t>Зав. сектора НУА ТЭР                                              М.Е. Голубева</t>
  </si>
  <si>
    <t>корпуса</t>
  </si>
  <si>
    <t>точки общепита</t>
  </si>
  <si>
    <t>2023г.</t>
  </si>
  <si>
    <t>Справка о потреблении электрической энергии за февраль 2023г., 2022г.</t>
  </si>
  <si>
    <t>Справка о потреблении электрической энергии за январь-февраль 2023г., 2022г.</t>
  </si>
  <si>
    <t>Справка о потреблении электрической энергии за март 2022г., 2023г.</t>
  </si>
  <si>
    <t>Зав. сектора НУА ТЭР                                       М.Е. Голубева</t>
  </si>
  <si>
    <t>Итого столовые (в т.ч. точки общепита в корпусах)</t>
  </si>
  <si>
    <t>Справка о потреблении электрической энергии за апрель 2023г., 2022г.</t>
  </si>
  <si>
    <t>Зав. сектора НУА ТЭР                                      М.Е. Голубева</t>
  </si>
  <si>
    <t>Зав. сектора НУА ТЭР                                               М.Е. Голубева</t>
  </si>
  <si>
    <r>
      <t>Справка о потреблении электрической энергии за январь-</t>
    </r>
    <r>
      <rPr>
        <b/>
        <sz val="10"/>
        <color indexed="10"/>
        <rFont val="Arial"/>
        <family val="2"/>
      </rPr>
      <t>сентябрь</t>
    </r>
    <r>
      <rPr>
        <b/>
        <sz val="10"/>
        <rFont val="Arial"/>
        <family val="2"/>
      </rPr>
      <t xml:space="preserve"> 2022г., 2023г.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</si>
</sst>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14" fontId="6" fillId="0" borderId="0" xfId="0" applyNumberFormat="1" applyFont="1" applyAlignment="1">
      <alignment horizontal="left" vertical="top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14" fontId="0" fillId="0" borderId="0" xfId="0" applyNumberFormat="1" applyFont="1" applyAlignment="1">
      <alignment horizontal="left" vertical="top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wrapText="1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2" fillId="35" borderId="10" xfId="0" applyNumberFormat="1" applyFont="1" applyFill="1" applyBorder="1" applyAlignment="1">
      <alignment horizontal="center" vertical="center"/>
    </xf>
    <xf numFmtId="188" fontId="0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4" fontId="48" fillId="0" borderId="0" xfId="0" applyNumberFormat="1" applyFont="1" applyAlignment="1">
      <alignment horizontal="left" vertical="top"/>
    </xf>
    <xf numFmtId="0" fontId="49" fillId="36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2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right" wrapText="1"/>
    </xf>
    <xf numFmtId="1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88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right" wrapText="1"/>
    </xf>
    <xf numFmtId="0" fontId="1" fillId="22" borderId="10" xfId="0" applyFont="1" applyFill="1" applyBorder="1" applyAlignment="1">
      <alignment horizontal="center" vertical="center" wrapText="1"/>
    </xf>
    <xf numFmtId="188" fontId="1" fillId="22" borderId="10" xfId="0" applyNumberFormat="1" applyFont="1" applyFill="1" applyBorder="1" applyAlignment="1">
      <alignment horizontal="center" vertical="center" wrapText="1"/>
    </xf>
    <xf numFmtId="1" fontId="1" fillId="22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wrapText="1"/>
    </xf>
    <xf numFmtId="1" fontId="1" fillId="22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wrapText="1"/>
    </xf>
    <xf numFmtId="1" fontId="2" fillId="22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188" fontId="2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188" fontId="0" fillId="22" borderId="1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 vertical="center"/>
    </xf>
    <xf numFmtId="188" fontId="2" fillId="22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8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88" fontId="3" fillId="37" borderId="10" xfId="0" applyNumberFormat="1" applyFont="1" applyFill="1" applyBorder="1" applyAlignment="1">
      <alignment horizontal="center" vertical="center"/>
    </xf>
    <xf numFmtId="1" fontId="2" fillId="18" borderId="10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wrapText="1"/>
    </xf>
    <xf numFmtId="0" fontId="3" fillId="18" borderId="10" xfId="0" applyFont="1" applyFill="1" applyBorder="1" applyAlignment="1">
      <alignment horizontal="center" vertical="center"/>
    </xf>
    <xf numFmtId="188" fontId="3" fillId="18" borderId="10" xfId="0" applyNumberFormat="1" applyFont="1" applyFill="1" applyBorder="1" applyAlignment="1">
      <alignment horizontal="center" vertical="center"/>
    </xf>
    <xf numFmtId="188" fontId="2" fillId="18" borderId="10" xfId="0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/>
    </xf>
    <xf numFmtId="0" fontId="48" fillId="41" borderId="11" xfId="0" applyFont="1" applyFill="1" applyBorder="1" applyAlignment="1">
      <alignment/>
    </xf>
    <xf numFmtId="0" fontId="48" fillId="41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51" fillId="41" borderId="11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105"/>
  <sheetViews>
    <sheetView zoomScalePageLayoutView="0" workbookViewId="0" topLeftCell="A85">
      <selection activeCell="B101" sqref="B101"/>
    </sheetView>
  </sheetViews>
  <sheetFormatPr defaultColWidth="9.140625" defaultRowHeight="12.75"/>
  <cols>
    <col min="1" max="1" width="25.7109375" style="0" customWidth="1"/>
    <col min="2" max="2" width="15.28125" style="0" customWidth="1"/>
    <col min="3" max="3" width="14.140625" style="0" customWidth="1"/>
    <col min="4" max="4" width="13.28125" style="0" customWidth="1"/>
    <col min="5" max="5" width="12.57421875" style="0" customWidth="1"/>
  </cols>
  <sheetData>
    <row r="1" spans="1:5" ht="12.75">
      <c r="A1" s="102" t="s">
        <v>54</v>
      </c>
      <c r="B1" s="102"/>
      <c r="C1" s="102"/>
      <c r="D1" s="102"/>
      <c r="E1" s="102"/>
    </row>
    <row r="2" spans="1:5" ht="12.75">
      <c r="A2" s="102"/>
      <c r="B2" s="102"/>
      <c r="C2" s="102"/>
      <c r="D2" s="102"/>
      <c r="E2" s="102"/>
    </row>
    <row r="3" spans="1:5" ht="12.75">
      <c r="A3" s="102"/>
      <c r="B3" s="102"/>
      <c r="C3" s="102"/>
      <c r="D3" s="102"/>
      <c r="E3" s="102"/>
    </row>
    <row r="5" spans="1:5" ht="39" customHeight="1">
      <c r="A5" s="100" t="s">
        <v>0</v>
      </c>
      <c r="B5" s="100" t="s">
        <v>37</v>
      </c>
      <c r="C5" s="100"/>
      <c r="D5" s="100" t="s">
        <v>2</v>
      </c>
      <c r="E5" s="100" t="s">
        <v>3</v>
      </c>
    </row>
    <row r="6" spans="1:5" ht="19.5" customHeight="1">
      <c r="A6" s="100"/>
      <c r="B6" s="1" t="s">
        <v>53</v>
      </c>
      <c r="C6" s="1" t="s">
        <v>45</v>
      </c>
      <c r="D6" s="100"/>
      <c r="E6" s="100"/>
    </row>
    <row r="7" spans="1:5" ht="12.75">
      <c r="A7" s="16" t="s">
        <v>4</v>
      </c>
      <c r="B7" s="17">
        <v>36666</v>
      </c>
      <c r="C7" s="17">
        <v>37367</v>
      </c>
      <c r="D7" s="18">
        <f>B7-C7</f>
        <v>-701</v>
      </c>
      <c r="E7" s="19">
        <f>(B7/C7-1)*100</f>
        <v>-1.8759868333021124</v>
      </c>
    </row>
    <row r="8" spans="1:5" ht="12.75">
      <c r="A8" s="62" t="s">
        <v>8</v>
      </c>
      <c r="B8" s="63">
        <v>785</v>
      </c>
      <c r="C8" s="69"/>
      <c r="D8" s="67"/>
      <c r="E8" s="68"/>
    </row>
    <row r="9" spans="1:5" ht="12.75">
      <c r="A9" s="66" t="s">
        <v>48</v>
      </c>
      <c r="B9" s="63">
        <v>433</v>
      </c>
      <c r="C9" s="69"/>
      <c r="D9" s="67"/>
      <c r="E9" s="68"/>
    </row>
    <row r="10" spans="1:5" ht="26.25">
      <c r="A10" s="16" t="s">
        <v>5</v>
      </c>
      <c r="B10" s="17">
        <v>20627</v>
      </c>
      <c r="C10" s="17">
        <v>33193</v>
      </c>
      <c r="D10" s="18">
        <f>B10-C10</f>
        <v>-12566</v>
      </c>
      <c r="E10" s="19">
        <f>(B10/C10-1)*100</f>
        <v>-37.8573795679812</v>
      </c>
    </row>
    <row r="11" spans="1:5" ht="12.75">
      <c r="A11" s="62" t="s">
        <v>6</v>
      </c>
      <c r="B11" s="63">
        <v>9300</v>
      </c>
      <c r="C11" s="63">
        <v>7860</v>
      </c>
      <c r="D11" s="64">
        <f>B11-C11</f>
        <v>1440</v>
      </c>
      <c r="E11" s="68">
        <f>(B11/C11-1)*100</f>
        <v>18.32061068702291</v>
      </c>
    </row>
    <row r="12" spans="1:5" ht="12.75">
      <c r="A12" s="66" t="s">
        <v>48</v>
      </c>
      <c r="B12" s="63">
        <v>146</v>
      </c>
      <c r="C12" s="63"/>
      <c r="D12" s="64">
        <f>B12-C12</f>
        <v>146</v>
      </c>
      <c r="E12" s="65" t="e">
        <f>(B12/C12-1)*100</f>
        <v>#DIV/0!</v>
      </c>
    </row>
    <row r="13" spans="1:5" ht="26.25">
      <c r="A13" s="16" t="s">
        <v>7</v>
      </c>
      <c r="B13" s="17">
        <v>34514</v>
      </c>
      <c r="C13" s="17">
        <v>31579</v>
      </c>
      <c r="D13" s="18">
        <f aca="true" t="shared" si="0" ref="D13:D25">B13-C13</f>
        <v>2935</v>
      </c>
      <c r="E13" s="19">
        <f aca="true" t="shared" si="1" ref="E13:E25">(B13/C13-1)*100</f>
        <v>9.294151176414701</v>
      </c>
    </row>
    <row r="14" spans="1:5" ht="12.75">
      <c r="A14" s="62" t="s">
        <v>8</v>
      </c>
      <c r="B14" s="63">
        <v>1265</v>
      </c>
      <c r="C14" s="63">
        <v>1010</v>
      </c>
      <c r="D14" s="67">
        <f t="shared" si="0"/>
        <v>255</v>
      </c>
      <c r="E14" s="68">
        <f t="shared" si="1"/>
        <v>25.247524752475247</v>
      </c>
    </row>
    <row r="15" spans="1:5" ht="12.75">
      <c r="A15" s="66" t="s">
        <v>48</v>
      </c>
      <c r="B15" s="63">
        <v>188</v>
      </c>
      <c r="C15" s="63"/>
      <c r="D15" s="67"/>
      <c r="E15" s="68"/>
    </row>
    <row r="16" spans="1:5" ht="26.25">
      <c r="A16" s="16" t="s">
        <v>9</v>
      </c>
      <c r="B16" s="17">
        <v>18397</v>
      </c>
      <c r="C16" s="17">
        <v>17246</v>
      </c>
      <c r="D16" s="18">
        <f t="shared" si="0"/>
        <v>1151</v>
      </c>
      <c r="E16" s="19">
        <f t="shared" si="1"/>
        <v>6.674011364954202</v>
      </c>
    </row>
    <row r="17" spans="1:5" ht="12.75">
      <c r="A17" s="62" t="s">
        <v>8</v>
      </c>
      <c r="B17" s="63">
        <v>1270</v>
      </c>
      <c r="C17" s="63">
        <v>1180</v>
      </c>
      <c r="D17" s="67">
        <f t="shared" si="0"/>
        <v>90</v>
      </c>
      <c r="E17" s="68">
        <f t="shared" si="1"/>
        <v>7.6271186440677985</v>
      </c>
    </row>
    <row r="18" spans="1:5" ht="12.75">
      <c r="A18" s="66" t="s">
        <v>48</v>
      </c>
      <c r="B18" s="63">
        <v>171</v>
      </c>
      <c r="C18" s="63"/>
      <c r="D18" s="67"/>
      <c r="E18" s="68"/>
    </row>
    <row r="19" spans="1:5" ht="12.75">
      <c r="A19" s="66" t="s">
        <v>48</v>
      </c>
      <c r="B19" s="63">
        <v>245</v>
      </c>
      <c r="C19" s="63"/>
      <c r="D19" s="67"/>
      <c r="E19" s="68"/>
    </row>
    <row r="20" spans="1:5" ht="12.75">
      <c r="A20" s="16" t="s">
        <v>10</v>
      </c>
      <c r="B20" s="17">
        <v>27563</v>
      </c>
      <c r="C20" s="17">
        <v>40050</v>
      </c>
      <c r="D20" s="18">
        <f t="shared" si="0"/>
        <v>-12487</v>
      </c>
      <c r="E20" s="19">
        <f t="shared" si="1"/>
        <v>-31.178526841448196</v>
      </c>
    </row>
    <row r="21" spans="1:5" ht="12.75">
      <c r="A21" s="66" t="s">
        <v>48</v>
      </c>
      <c r="B21" s="63">
        <v>262</v>
      </c>
      <c r="C21" s="69"/>
      <c r="D21" s="67"/>
      <c r="E21" s="68"/>
    </row>
    <row r="22" spans="1:5" ht="12.75">
      <c r="A22" s="16" t="s">
        <v>11</v>
      </c>
      <c r="B22" s="17">
        <v>4179</v>
      </c>
      <c r="C22" s="17">
        <v>3112</v>
      </c>
      <c r="D22" s="18">
        <f t="shared" si="0"/>
        <v>1067</v>
      </c>
      <c r="E22" s="19">
        <f t="shared" si="1"/>
        <v>34.286632390745496</v>
      </c>
    </row>
    <row r="23" spans="1:5" ht="26.25">
      <c r="A23" s="16" t="s">
        <v>35</v>
      </c>
      <c r="B23" s="20">
        <v>9466</v>
      </c>
      <c r="C23" s="20">
        <v>12052</v>
      </c>
      <c r="D23" s="18">
        <f t="shared" si="0"/>
        <v>-2586</v>
      </c>
      <c r="E23" s="19">
        <f t="shared" si="1"/>
        <v>-21.45701958181214</v>
      </c>
    </row>
    <row r="24" spans="1:5" ht="12.75">
      <c r="A24" s="9" t="s">
        <v>32</v>
      </c>
      <c r="B24" s="12">
        <v>1220</v>
      </c>
      <c r="C24" s="12">
        <v>1051</v>
      </c>
      <c r="D24" s="7">
        <f t="shared" si="0"/>
        <v>169</v>
      </c>
      <c r="E24" s="8">
        <f t="shared" si="1"/>
        <v>16.079923882017134</v>
      </c>
    </row>
    <row r="25" spans="1:5" ht="12.75">
      <c r="A25" s="16" t="s">
        <v>41</v>
      </c>
      <c r="B25" s="20">
        <v>1776</v>
      </c>
      <c r="C25" s="20">
        <v>4111</v>
      </c>
      <c r="D25" s="18">
        <f t="shared" si="0"/>
        <v>-2335</v>
      </c>
      <c r="E25" s="40">
        <f t="shared" si="1"/>
        <v>-56.798832400875696</v>
      </c>
    </row>
    <row r="26" spans="1:5" ht="12.75">
      <c r="A26" s="41" t="s">
        <v>12</v>
      </c>
      <c r="B26" s="43">
        <v>1794</v>
      </c>
      <c r="C26" s="43">
        <v>1795</v>
      </c>
      <c r="D26" s="2">
        <f aca="true" t="shared" si="2" ref="D26:D42">B26-C26</f>
        <v>-1</v>
      </c>
      <c r="E26" s="3">
        <f aca="true" t="shared" si="3" ref="E26:E42">(B26/C26-1)*100</f>
        <v>-0.055710306406686616</v>
      </c>
    </row>
    <row r="27" spans="1:5" ht="12.75">
      <c r="A27" s="16" t="s">
        <v>13</v>
      </c>
      <c r="B27" s="20">
        <v>83</v>
      </c>
      <c r="C27" s="20">
        <v>121</v>
      </c>
      <c r="D27" s="18">
        <f t="shared" si="2"/>
        <v>-38</v>
      </c>
      <c r="E27" s="19">
        <f t="shared" si="3"/>
        <v>-31.404958677685947</v>
      </c>
    </row>
    <row r="28" spans="1:5" ht="12.75">
      <c r="A28" s="16" t="s">
        <v>14</v>
      </c>
      <c r="B28" s="20">
        <v>8778</v>
      </c>
      <c r="C28" s="20">
        <v>8165</v>
      </c>
      <c r="D28" s="18">
        <f t="shared" si="2"/>
        <v>613</v>
      </c>
      <c r="E28" s="19">
        <f t="shared" si="3"/>
        <v>7.5076546233925345</v>
      </c>
    </row>
    <row r="29" spans="1:5" ht="15">
      <c r="A29" s="25" t="s">
        <v>15</v>
      </c>
      <c r="B29" s="26">
        <f>B7+B10+B13+B16+B20+B22+B23+B25+B26+B27+B28-B8-B9-B11-B12-B14-B15-B17-B18-B19-B21</f>
        <v>149778</v>
      </c>
      <c r="C29" s="26">
        <f>C7+C10+C13+C16+C20+C22+C23+C25+C26+C27+C28-C11-C14-C17</f>
        <v>178741</v>
      </c>
      <c r="D29" s="35">
        <f t="shared" si="2"/>
        <v>-28963</v>
      </c>
      <c r="E29" s="36">
        <f t="shared" si="3"/>
        <v>-16.203892783412876</v>
      </c>
    </row>
    <row r="30" spans="1:5" ht="12.75">
      <c r="A30" s="16" t="s">
        <v>16</v>
      </c>
      <c r="B30" s="20">
        <v>27023</v>
      </c>
      <c r="C30" s="20">
        <v>29434</v>
      </c>
      <c r="D30" s="18">
        <f t="shared" si="2"/>
        <v>-2411</v>
      </c>
      <c r="E30" s="19">
        <f t="shared" si="3"/>
        <v>-8.191207447169935</v>
      </c>
    </row>
    <row r="31" spans="1:5" ht="12.75">
      <c r="A31" s="16" t="s">
        <v>17</v>
      </c>
      <c r="B31" s="20">
        <v>41791</v>
      </c>
      <c r="C31" s="20">
        <v>44171</v>
      </c>
      <c r="D31" s="18">
        <f t="shared" si="2"/>
        <v>-2380</v>
      </c>
      <c r="E31" s="19">
        <f t="shared" si="3"/>
        <v>-5.388150596545249</v>
      </c>
    </row>
    <row r="32" spans="1:9" ht="12.75">
      <c r="A32" s="16" t="s">
        <v>18</v>
      </c>
      <c r="B32" s="20">
        <v>15540</v>
      </c>
      <c r="C32" s="20">
        <v>21598</v>
      </c>
      <c r="D32" s="18">
        <f t="shared" si="2"/>
        <v>-6058</v>
      </c>
      <c r="E32" s="19">
        <f t="shared" si="3"/>
        <v>-28.04889341605704</v>
      </c>
      <c r="F32" s="103" t="s">
        <v>44</v>
      </c>
      <c r="G32" s="104"/>
      <c r="H32" s="104"/>
      <c r="I32" s="104"/>
    </row>
    <row r="33" spans="1:5" ht="12.75">
      <c r="A33" s="16" t="s">
        <v>43</v>
      </c>
      <c r="B33" s="20">
        <v>30062</v>
      </c>
      <c r="C33" s="20">
        <v>32508</v>
      </c>
      <c r="D33" s="18">
        <f t="shared" si="2"/>
        <v>-2446</v>
      </c>
      <c r="E33" s="19">
        <f t="shared" si="3"/>
        <v>-7.524301710348224</v>
      </c>
    </row>
    <row r="34" spans="1:5" ht="12.75">
      <c r="A34" s="47" t="s">
        <v>19</v>
      </c>
      <c r="B34" s="20">
        <v>511</v>
      </c>
      <c r="C34" s="20">
        <v>508</v>
      </c>
      <c r="D34" s="23">
        <f t="shared" si="2"/>
        <v>3</v>
      </c>
      <c r="E34" s="24">
        <f t="shared" si="3"/>
        <v>0.5905511811023612</v>
      </c>
    </row>
    <row r="35" spans="1:5" ht="12.75">
      <c r="A35" s="21" t="s">
        <v>20</v>
      </c>
      <c r="B35" s="22">
        <v>0</v>
      </c>
      <c r="C35" s="22">
        <v>0</v>
      </c>
      <c r="D35" s="23">
        <f t="shared" si="2"/>
        <v>0</v>
      </c>
      <c r="E35" s="24" t="e">
        <f t="shared" si="3"/>
        <v>#DIV/0!</v>
      </c>
    </row>
    <row r="36" spans="1:5" ht="15">
      <c r="A36" s="25" t="s">
        <v>21</v>
      </c>
      <c r="B36" s="26">
        <f>B30+B31+B32+B33+B34</f>
        <v>114927</v>
      </c>
      <c r="C36" s="26">
        <f>C30+C31+C32+C33+C34</f>
        <v>128219</v>
      </c>
      <c r="D36" s="35">
        <f t="shared" si="2"/>
        <v>-13292</v>
      </c>
      <c r="E36" s="36">
        <f t="shared" si="3"/>
        <v>-10.366638329732725</v>
      </c>
    </row>
    <row r="37" spans="1:5" ht="12.75">
      <c r="A37" s="70" t="s">
        <v>22</v>
      </c>
      <c r="B37" s="71">
        <v>17259</v>
      </c>
      <c r="C37" s="71">
        <v>4259</v>
      </c>
      <c r="D37" s="67">
        <f t="shared" si="2"/>
        <v>13000</v>
      </c>
      <c r="E37" s="68">
        <f t="shared" si="3"/>
        <v>305.2359708851843</v>
      </c>
    </row>
    <row r="38" spans="1:5" ht="12.75">
      <c r="A38" s="70" t="s">
        <v>23</v>
      </c>
      <c r="B38" s="71">
        <v>22181</v>
      </c>
      <c r="C38" s="71">
        <v>25061</v>
      </c>
      <c r="D38" s="67">
        <f t="shared" si="2"/>
        <v>-2880</v>
      </c>
      <c r="E38" s="68">
        <f t="shared" si="3"/>
        <v>-11.491959618530789</v>
      </c>
    </row>
    <row r="39" spans="1:5" ht="12.75">
      <c r="A39" s="70" t="s">
        <v>24</v>
      </c>
      <c r="B39" s="71">
        <v>5175</v>
      </c>
      <c r="C39" s="71">
        <v>7457</v>
      </c>
      <c r="D39" s="67">
        <f t="shared" si="2"/>
        <v>-2282</v>
      </c>
      <c r="E39" s="68">
        <f t="shared" si="3"/>
        <v>-30.602118814536674</v>
      </c>
    </row>
    <row r="40" spans="1:5" ht="15">
      <c r="A40" s="72" t="s">
        <v>25</v>
      </c>
      <c r="B40" s="73">
        <f>B37+B38+B39+B8+B9+B11+B12+B14+B15+B17+B18+B19+B21</f>
        <v>58680</v>
      </c>
      <c r="C40" s="73">
        <f>C37+C38+C39+C11+C14+C17</f>
        <v>46827</v>
      </c>
      <c r="D40" s="74">
        <f t="shared" si="2"/>
        <v>11853</v>
      </c>
      <c r="E40" s="75">
        <f t="shared" si="3"/>
        <v>25.31231981549107</v>
      </c>
    </row>
    <row r="41" spans="1:5" ht="15">
      <c r="A41" s="25" t="s">
        <v>34</v>
      </c>
      <c r="B41" s="26">
        <f>B29+B36+B40</f>
        <v>323385</v>
      </c>
      <c r="C41" s="26">
        <f>C29+C36+C40</f>
        <v>353787</v>
      </c>
      <c r="D41" s="35">
        <f t="shared" si="2"/>
        <v>-30402</v>
      </c>
      <c r="E41" s="36">
        <f t="shared" si="3"/>
        <v>-8.593306141831103</v>
      </c>
    </row>
    <row r="42" spans="1:5" ht="15">
      <c r="A42" s="25" t="s">
        <v>31</v>
      </c>
      <c r="B42" s="26">
        <v>53612</v>
      </c>
      <c r="C42" s="26">
        <v>62010</v>
      </c>
      <c r="D42" s="35">
        <f t="shared" si="2"/>
        <v>-8398</v>
      </c>
      <c r="E42" s="36">
        <f t="shared" si="3"/>
        <v>-13.542976939203355</v>
      </c>
    </row>
    <row r="43" spans="1:5" ht="15">
      <c r="A43" s="25" t="s">
        <v>33</v>
      </c>
      <c r="B43" s="26">
        <f>B41+B42</f>
        <v>376997</v>
      </c>
      <c r="C43" s="26">
        <f>C41+C42</f>
        <v>415797</v>
      </c>
      <c r="D43" s="35">
        <f>B43-C43</f>
        <v>-38800</v>
      </c>
      <c r="E43" s="36">
        <f>(B43/C43-1)*100</f>
        <v>-9.331476658080751</v>
      </c>
    </row>
    <row r="44" spans="2:4" ht="12.75">
      <c r="B44" s="37"/>
      <c r="C44" s="37"/>
      <c r="D44" s="37"/>
    </row>
    <row r="46" spans="1:5" ht="12.75">
      <c r="A46" s="97" t="s">
        <v>50</v>
      </c>
      <c r="B46" s="98"/>
      <c r="C46" s="98"/>
      <c r="D46" s="98"/>
      <c r="E46" s="98"/>
    </row>
    <row r="47" spans="1:5" ht="12.75">
      <c r="A47" s="98"/>
      <c r="B47" s="98"/>
      <c r="C47" s="98"/>
      <c r="D47" s="98"/>
      <c r="E47" s="98"/>
    </row>
    <row r="48" ht="12.75">
      <c r="A48" s="45">
        <v>44995</v>
      </c>
    </row>
    <row r="60" spans="1:5" ht="12.75">
      <c r="A60" s="99" t="s">
        <v>55</v>
      </c>
      <c r="B60" s="99"/>
      <c r="C60" s="99"/>
      <c r="D60" s="99"/>
      <c r="E60" s="99"/>
    </row>
    <row r="61" spans="1:5" ht="12.75">
      <c r="A61" s="99"/>
      <c r="B61" s="99"/>
      <c r="C61" s="99"/>
      <c r="D61" s="99"/>
      <c r="E61" s="99"/>
    </row>
    <row r="62" spans="1:5" ht="12.75">
      <c r="A62" s="99"/>
      <c r="B62" s="99"/>
      <c r="C62" s="99"/>
      <c r="D62" s="99"/>
      <c r="E62" s="99"/>
    </row>
    <row r="63" spans="1:5" ht="24" customHeight="1">
      <c r="A63" s="101" t="s">
        <v>0</v>
      </c>
      <c r="B63" s="101" t="s">
        <v>1</v>
      </c>
      <c r="C63" s="101"/>
      <c r="D63" s="101" t="s">
        <v>2</v>
      </c>
      <c r="E63" s="101" t="s">
        <v>3</v>
      </c>
    </row>
    <row r="64" spans="1:5" ht="31.5" customHeight="1">
      <c r="A64" s="101"/>
      <c r="B64" s="1" t="s">
        <v>53</v>
      </c>
      <c r="C64" s="1" t="s">
        <v>45</v>
      </c>
      <c r="D64" s="101"/>
      <c r="E64" s="101"/>
    </row>
    <row r="65" spans="1:5" ht="48.75" customHeight="1">
      <c r="A65" s="53" t="s">
        <v>29</v>
      </c>
      <c r="B65" s="59">
        <f>B66+B69+B72+B75+B79+B81+B82+B84+B85+B86++B87-B67-B68-B70-B71-B73-B74-B76-B77-B78-B80</f>
        <v>291705</v>
      </c>
      <c r="C65" s="50">
        <f>C66+C69+C72+C75+C79+C81+C82+C84+C85+C86+C87-C70-C73-C76</f>
        <v>314039</v>
      </c>
      <c r="D65" s="28">
        <f aca="true" t="shared" si="4" ref="D65:D84">B65-C65</f>
        <v>-22334</v>
      </c>
      <c r="E65" s="38">
        <f aca="true" t="shared" si="5" ref="E65:E84">(B65/C65-1)*100</f>
        <v>-7.111855533866818</v>
      </c>
    </row>
    <row r="66" spans="1:5" ht="12.75">
      <c r="A66" s="84" t="s">
        <v>4</v>
      </c>
      <c r="B66" s="5">
        <v>68857</v>
      </c>
      <c r="C66" s="5">
        <v>68315</v>
      </c>
      <c r="D66" s="5">
        <f t="shared" si="4"/>
        <v>542</v>
      </c>
      <c r="E66" s="6">
        <f t="shared" si="5"/>
        <v>0.7933835907194542</v>
      </c>
    </row>
    <row r="67" spans="1:5" ht="12.75">
      <c r="A67" s="66" t="s">
        <v>8</v>
      </c>
      <c r="B67" s="63">
        <v>1408</v>
      </c>
      <c r="C67" s="76"/>
      <c r="D67" s="76"/>
      <c r="E67" s="77"/>
    </row>
    <row r="68" spans="1:5" ht="12.75">
      <c r="A68" s="66" t="s">
        <v>48</v>
      </c>
      <c r="B68" s="63">
        <v>522</v>
      </c>
      <c r="C68" s="76"/>
      <c r="D68" s="76"/>
      <c r="E68" s="77"/>
    </row>
    <row r="69" spans="1:5" ht="12.75">
      <c r="A69" s="84" t="s">
        <v>5</v>
      </c>
      <c r="B69" s="42">
        <v>40242</v>
      </c>
      <c r="C69" s="42">
        <v>52479</v>
      </c>
      <c r="D69" s="5">
        <f t="shared" si="4"/>
        <v>-12237</v>
      </c>
      <c r="E69" s="6">
        <f t="shared" si="5"/>
        <v>-23.317898588006635</v>
      </c>
    </row>
    <row r="70" spans="1:5" ht="12.75">
      <c r="A70" s="66" t="s">
        <v>6</v>
      </c>
      <c r="B70" s="63">
        <v>16021</v>
      </c>
      <c r="C70" s="63">
        <v>14280</v>
      </c>
      <c r="D70" s="76">
        <f t="shared" si="4"/>
        <v>1741</v>
      </c>
      <c r="E70" s="77">
        <f t="shared" si="5"/>
        <v>12.191876750700281</v>
      </c>
    </row>
    <row r="71" spans="1:5" ht="12.75">
      <c r="A71" s="66" t="s">
        <v>48</v>
      </c>
      <c r="B71" s="63">
        <v>300</v>
      </c>
      <c r="C71" s="63"/>
      <c r="D71" s="76"/>
      <c r="E71" s="77"/>
    </row>
    <row r="72" spans="1:5" ht="12.75">
      <c r="A72" s="84" t="s">
        <v>7</v>
      </c>
      <c r="B72" s="42">
        <v>63644</v>
      </c>
      <c r="C72" s="42">
        <v>57828</v>
      </c>
      <c r="D72" s="5">
        <f t="shared" si="4"/>
        <v>5816</v>
      </c>
      <c r="E72" s="6">
        <f t="shared" si="5"/>
        <v>10.057411634502312</v>
      </c>
    </row>
    <row r="73" spans="1:5" ht="12.75">
      <c r="A73" s="66" t="s">
        <v>8</v>
      </c>
      <c r="B73" s="63">
        <v>2323</v>
      </c>
      <c r="C73" s="63">
        <v>2026</v>
      </c>
      <c r="D73" s="76">
        <f t="shared" si="4"/>
        <v>297</v>
      </c>
      <c r="E73" s="77">
        <f t="shared" si="5"/>
        <v>14.659427443237917</v>
      </c>
    </row>
    <row r="74" spans="1:5" ht="12.75">
      <c r="A74" s="66" t="s">
        <v>48</v>
      </c>
      <c r="B74" s="63">
        <v>263</v>
      </c>
      <c r="C74" s="63"/>
      <c r="D74" s="76"/>
      <c r="E74" s="77"/>
    </row>
    <row r="75" spans="1:5" ht="12.75">
      <c r="A75" s="84" t="s">
        <v>9</v>
      </c>
      <c r="B75" s="42">
        <v>34363</v>
      </c>
      <c r="C75" s="42">
        <v>33200</v>
      </c>
      <c r="D75" s="5">
        <f t="shared" si="4"/>
        <v>1163</v>
      </c>
      <c r="E75" s="6">
        <f t="shared" si="5"/>
        <v>3.5030120481927662</v>
      </c>
    </row>
    <row r="76" spans="1:5" ht="12.75">
      <c r="A76" s="66" t="s">
        <v>8</v>
      </c>
      <c r="B76" s="63">
        <v>2444</v>
      </c>
      <c r="C76" s="63">
        <v>2817</v>
      </c>
      <c r="D76" s="76">
        <f t="shared" si="4"/>
        <v>-373</v>
      </c>
      <c r="E76" s="77">
        <f t="shared" si="5"/>
        <v>-13.241036563720264</v>
      </c>
    </row>
    <row r="77" spans="1:5" ht="12.75">
      <c r="A77" s="66" t="s">
        <v>48</v>
      </c>
      <c r="B77" s="63">
        <v>346</v>
      </c>
      <c r="C77" s="63"/>
      <c r="D77" s="76"/>
      <c r="E77" s="77"/>
    </row>
    <row r="78" spans="1:5" ht="12.75">
      <c r="A78" s="66" t="s">
        <v>48</v>
      </c>
      <c r="B78" s="63">
        <v>474</v>
      </c>
      <c r="C78" s="63"/>
      <c r="D78" s="76"/>
      <c r="E78" s="77"/>
    </row>
    <row r="79" spans="1:5" ht="12.75">
      <c r="A79" s="84" t="s">
        <v>10</v>
      </c>
      <c r="B79" s="42">
        <v>57030</v>
      </c>
      <c r="C79" s="42">
        <v>68897</v>
      </c>
      <c r="D79" s="5">
        <f t="shared" si="4"/>
        <v>-11867</v>
      </c>
      <c r="E79" s="6">
        <f t="shared" si="5"/>
        <v>-17.224262304599623</v>
      </c>
    </row>
    <row r="80" spans="1:5" ht="12.75">
      <c r="A80" s="66" t="s">
        <v>48</v>
      </c>
      <c r="B80" s="63">
        <v>477</v>
      </c>
      <c r="C80" s="76"/>
      <c r="D80" s="76"/>
      <c r="E80" s="77"/>
    </row>
    <row r="81" spans="1:5" ht="12.75">
      <c r="A81" s="84" t="s">
        <v>27</v>
      </c>
      <c r="B81" s="42">
        <v>5992</v>
      </c>
      <c r="C81" s="42">
        <v>5922</v>
      </c>
      <c r="D81" s="5">
        <f t="shared" si="4"/>
        <v>70</v>
      </c>
      <c r="E81" s="6">
        <f t="shared" si="5"/>
        <v>1.1820330969267046</v>
      </c>
    </row>
    <row r="82" spans="1:5" ht="12.75">
      <c r="A82" s="84" t="s">
        <v>35</v>
      </c>
      <c r="B82" s="42">
        <v>18386</v>
      </c>
      <c r="C82" s="42">
        <v>20747</v>
      </c>
      <c r="D82" s="5">
        <f t="shared" si="4"/>
        <v>-2361</v>
      </c>
      <c r="E82" s="6">
        <f t="shared" si="5"/>
        <v>-11.379958548223835</v>
      </c>
    </row>
    <row r="83" spans="1:5" ht="12.75">
      <c r="A83" s="85" t="s">
        <v>32</v>
      </c>
      <c r="B83" s="12">
        <v>2426</v>
      </c>
      <c r="C83" s="42">
        <v>1939</v>
      </c>
      <c r="D83" s="5">
        <f t="shared" si="4"/>
        <v>487</v>
      </c>
      <c r="E83" s="6">
        <f t="shared" si="5"/>
        <v>25.11603919546157</v>
      </c>
    </row>
    <row r="84" spans="1:5" ht="12.75">
      <c r="A84" s="84" t="s">
        <v>41</v>
      </c>
      <c r="B84" s="42">
        <v>6357</v>
      </c>
      <c r="C84" s="42">
        <v>7147</v>
      </c>
      <c r="D84" s="5">
        <f t="shared" si="4"/>
        <v>-790</v>
      </c>
      <c r="E84" s="6">
        <f t="shared" si="5"/>
        <v>-11.053588918427316</v>
      </c>
    </row>
    <row r="85" spans="1:5" ht="12.75">
      <c r="A85" s="84" t="s">
        <v>12</v>
      </c>
      <c r="B85" s="42">
        <v>3668</v>
      </c>
      <c r="C85" s="42">
        <v>3348</v>
      </c>
      <c r="D85" s="5">
        <f aca="true" t="shared" si="6" ref="D85:D99">B85-C85</f>
        <v>320</v>
      </c>
      <c r="E85" s="6">
        <f aca="true" t="shared" si="7" ref="E85:E99">(B85/C85-1)*100</f>
        <v>9.55794504181602</v>
      </c>
    </row>
    <row r="86" spans="1:5" ht="12.75">
      <c r="A86" s="84" t="s">
        <v>13</v>
      </c>
      <c r="B86" s="42">
        <v>157</v>
      </c>
      <c r="C86" s="42">
        <v>255</v>
      </c>
      <c r="D86" s="5">
        <f t="shared" si="6"/>
        <v>-98</v>
      </c>
      <c r="E86" s="6">
        <f t="shared" si="7"/>
        <v>-38.431372549019606</v>
      </c>
    </row>
    <row r="87" spans="1:5" ht="12.75">
      <c r="A87" s="84" t="s">
        <v>14</v>
      </c>
      <c r="B87" s="42">
        <v>17587</v>
      </c>
      <c r="C87" s="42">
        <v>15024</v>
      </c>
      <c r="D87" s="5">
        <f t="shared" si="6"/>
        <v>2563</v>
      </c>
      <c r="E87" s="6">
        <f t="shared" si="7"/>
        <v>17.059371671991475</v>
      </c>
    </row>
    <row r="88" spans="1:5" ht="17.25">
      <c r="A88" s="29" t="s">
        <v>28</v>
      </c>
      <c r="B88" s="51">
        <f>B89+B90+B91+B92+B93+B94</f>
        <v>256782</v>
      </c>
      <c r="C88" s="51">
        <f>C89+C90+C91+C92+C93+C94</f>
        <v>251042</v>
      </c>
      <c r="D88" s="28">
        <f t="shared" si="6"/>
        <v>5740</v>
      </c>
      <c r="E88" s="38">
        <f t="shared" si="7"/>
        <v>2.286469993068896</v>
      </c>
    </row>
    <row r="89" spans="1:5" ht="12.75">
      <c r="A89" s="4" t="s">
        <v>16</v>
      </c>
      <c r="B89" s="42">
        <v>60779</v>
      </c>
      <c r="C89" s="42">
        <v>59184</v>
      </c>
      <c r="D89" s="5">
        <f t="shared" si="6"/>
        <v>1595</v>
      </c>
      <c r="E89" s="6">
        <f t="shared" si="7"/>
        <v>2.694985131116523</v>
      </c>
    </row>
    <row r="90" spans="1:5" ht="12.75">
      <c r="A90" s="4" t="s">
        <v>17</v>
      </c>
      <c r="B90" s="42">
        <v>89256</v>
      </c>
      <c r="C90" s="42">
        <v>82844</v>
      </c>
      <c r="D90" s="5">
        <f t="shared" si="6"/>
        <v>6412</v>
      </c>
      <c r="E90" s="6">
        <f t="shared" si="7"/>
        <v>7.739848389744575</v>
      </c>
    </row>
    <row r="91" spans="1:5" ht="12.75">
      <c r="A91" s="4" t="s">
        <v>18</v>
      </c>
      <c r="B91" s="42">
        <v>34494</v>
      </c>
      <c r="C91" s="42">
        <v>40469</v>
      </c>
      <c r="D91" s="5">
        <f t="shared" si="6"/>
        <v>-5975</v>
      </c>
      <c r="E91" s="6">
        <f t="shared" si="7"/>
        <v>-14.764387555906989</v>
      </c>
    </row>
    <row r="92" spans="1:9" ht="12.75">
      <c r="A92" s="4" t="s">
        <v>43</v>
      </c>
      <c r="B92" s="42">
        <v>71329</v>
      </c>
      <c r="C92" s="42">
        <v>67348</v>
      </c>
      <c r="D92" s="5">
        <f t="shared" si="6"/>
        <v>3981</v>
      </c>
      <c r="E92" s="6">
        <f t="shared" si="7"/>
        <v>5.911088673754228</v>
      </c>
      <c r="F92" s="95" t="s">
        <v>42</v>
      </c>
      <c r="G92" s="96"/>
      <c r="H92" s="96"/>
      <c r="I92" s="96"/>
    </row>
    <row r="93" spans="1:5" ht="12.75">
      <c r="A93" s="56" t="s">
        <v>19</v>
      </c>
      <c r="B93" s="42">
        <v>924</v>
      </c>
      <c r="C93" s="42">
        <v>1197</v>
      </c>
      <c r="D93" s="5">
        <f t="shared" si="6"/>
        <v>-273</v>
      </c>
      <c r="E93" s="6">
        <f t="shared" si="7"/>
        <v>-22.807017543859654</v>
      </c>
    </row>
    <row r="94" spans="1:5" ht="12.75">
      <c r="A94" s="9" t="s">
        <v>20</v>
      </c>
      <c r="B94" s="42">
        <v>0</v>
      </c>
      <c r="C94" s="42">
        <v>0</v>
      </c>
      <c r="D94" s="5">
        <f t="shared" si="6"/>
        <v>0</v>
      </c>
      <c r="E94" s="6" t="e">
        <f t="shared" si="7"/>
        <v>#DIV/0!</v>
      </c>
    </row>
    <row r="95" spans="1:5" ht="44.25">
      <c r="A95" s="72" t="s">
        <v>39</v>
      </c>
      <c r="B95" s="73">
        <f>B96+B97+B98+B67+B68+B70+B71+B73+B74+B76+B77+B78+B80</f>
        <v>127785</v>
      </c>
      <c r="C95" s="73">
        <f>C96+C97+C98+C70+C73+C76</f>
        <v>107432</v>
      </c>
      <c r="D95" s="79">
        <f t="shared" si="6"/>
        <v>20353</v>
      </c>
      <c r="E95" s="80">
        <f t="shared" si="7"/>
        <v>18.945007074242316</v>
      </c>
    </row>
    <row r="96" spans="1:5" ht="12.75">
      <c r="A96" s="78" t="s">
        <v>22</v>
      </c>
      <c r="B96" s="76">
        <v>46680</v>
      </c>
      <c r="C96" s="76">
        <v>28298</v>
      </c>
      <c r="D96" s="76">
        <f t="shared" si="6"/>
        <v>18382</v>
      </c>
      <c r="E96" s="77">
        <f t="shared" si="7"/>
        <v>64.95865432186021</v>
      </c>
    </row>
    <row r="97" spans="1:5" ht="12.75">
      <c r="A97" s="78" t="s">
        <v>23</v>
      </c>
      <c r="B97" s="76">
        <v>46448</v>
      </c>
      <c r="C97" s="76">
        <v>44938</v>
      </c>
      <c r="D97" s="76">
        <f t="shared" si="6"/>
        <v>1510</v>
      </c>
      <c r="E97" s="77">
        <f t="shared" si="7"/>
        <v>3.3601851439761354</v>
      </c>
    </row>
    <row r="98" spans="1:5" ht="12.75">
      <c r="A98" s="78" t="s">
        <v>36</v>
      </c>
      <c r="B98" s="76">
        <v>10079</v>
      </c>
      <c r="C98" s="76">
        <v>15073</v>
      </c>
      <c r="D98" s="76">
        <f t="shared" si="6"/>
        <v>-4994</v>
      </c>
      <c r="E98" s="77">
        <f t="shared" si="7"/>
        <v>-33.13209049293439</v>
      </c>
    </row>
    <row r="99" spans="1:5" s="13" customFormat="1" ht="15">
      <c r="A99" s="48" t="s">
        <v>38</v>
      </c>
      <c r="B99" s="59">
        <f>B65+B88++B95</f>
        <v>676272</v>
      </c>
      <c r="C99" s="59">
        <f>C65+C88+C95</f>
        <v>672513</v>
      </c>
      <c r="D99" s="54">
        <f t="shared" si="6"/>
        <v>3759</v>
      </c>
      <c r="E99" s="55">
        <f t="shared" si="7"/>
        <v>0.5589483028580755</v>
      </c>
    </row>
    <row r="100" spans="1:5" ht="15">
      <c r="A100" s="27" t="s">
        <v>30</v>
      </c>
      <c r="B100" s="49">
        <v>115185</v>
      </c>
      <c r="C100" s="49">
        <v>118383</v>
      </c>
      <c r="D100" s="28">
        <f>B100-C100</f>
        <v>-3198</v>
      </c>
      <c r="E100" s="38">
        <f>(B100/C100-1)*100</f>
        <v>-2.7014013836446082</v>
      </c>
    </row>
    <row r="101" spans="1:5" ht="15">
      <c r="A101" s="30" t="s">
        <v>26</v>
      </c>
      <c r="B101" s="59">
        <f>B99+B100</f>
        <v>791457</v>
      </c>
      <c r="C101" s="50">
        <f>C65+C88+C95+C100</f>
        <v>790896</v>
      </c>
      <c r="D101" s="28">
        <f>B101-C101</f>
        <v>561</v>
      </c>
      <c r="E101" s="38">
        <f>(B101/C101-1)*100</f>
        <v>0.07093220853311433</v>
      </c>
    </row>
    <row r="102" spans="1:5" ht="12.75">
      <c r="A102" s="37"/>
      <c r="B102" s="37"/>
      <c r="C102" s="37"/>
      <c r="D102" s="37"/>
      <c r="E102" s="37"/>
    </row>
    <row r="103" spans="1:5" ht="12.75">
      <c r="A103" s="97" t="str">
        <f>A46</f>
        <v>Зав. сектора НУА ТЭР                                              М.Е. Голубева</v>
      </c>
      <c r="B103" s="97"/>
      <c r="C103" s="97"/>
      <c r="D103" s="97"/>
      <c r="E103" s="97"/>
    </row>
    <row r="104" spans="1:5" ht="12.75">
      <c r="A104" s="97"/>
      <c r="B104" s="97"/>
      <c r="C104" s="97"/>
      <c r="D104" s="97"/>
      <c r="E104" s="97"/>
    </row>
    <row r="105" ht="12.75">
      <c r="A105" s="10">
        <f>A48</f>
        <v>44995</v>
      </c>
    </row>
  </sheetData>
  <sheetProtection/>
  <mergeCells count="14">
    <mergeCell ref="A103:E104"/>
    <mergeCell ref="A60:E62"/>
    <mergeCell ref="A63:A64"/>
    <mergeCell ref="B63:C63"/>
    <mergeCell ref="D63:D64"/>
    <mergeCell ref="E63:E64"/>
    <mergeCell ref="F92:I92"/>
    <mergeCell ref="A1:E3"/>
    <mergeCell ref="A46:E47"/>
    <mergeCell ref="B5:C5"/>
    <mergeCell ref="A5:A6"/>
    <mergeCell ref="D5:D6"/>
    <mergeCell ref="E5:E6"/>
    <mergeCell ref="F32:I32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104"/>
  <sheetViews>
    <sheetView zoomScalePageLayoutView="0" workbookViewId="0" topLeftCell="A84">
      <selection activeCell="B98" sqref="B98"/>
    </sheetView>
  </sheetViews>
  <sheetFormatPr defaultColWidth="9.140625" defaultRowHeight="12.75"/>
  <cols>
    <col min="1" max="1" width="25.7109375" style="0" customWidth="1"/>
    <col min="2" max="2" width="15.28125" style="0" customWidth="1"/>
    <col min="3" max="3" width="14.140625" style="0" customWidth="1"/>
    <col min="4" max="4" width="13.28125" style="0" customWidth="1"/>
    <col min="5" max="5" width="12.57421875" style="0" customWidth="1"/>
  </cols>
  <sheetData>
    <row r="1" spans="1:5" ht="12.75">
      <c r="A1" s="102" t="s">
        <v>56</v>
      </c>
      <c r="B1" s="102"/>
      <c r="C1" s="102"/>
      <c r="D1" s="102"/>
      <c r="E1" s="102"/>
    </row>
    <row r="2" spans="1:5" ht="12.75">
      <c r="A2" s="102"/>
      <c r="B2" s="102"/>
      <c r="C2" s="102"/>
      <c r="D2" s="102"/>
      <c r="E2" s="102"/>
    </row>
    <row r="3" spans="1:5" ht="12.75">
      <c r="A3" s="102"/>
      <c r="B3" s="102"/>
      <c r="C3" s="102"/>
      <c r="D3" s="102"/>
      <c r="E3" s="102"/>
    </row>
    <row r="5" spans="1:5" ht="39" customHeight="1">
      <c r="A5" s="100" t="s">
        <v>0</v>
      </c>
      <c r="B5" s="100" t="s">
        <v>37</v>
      </c>
      <c r="C5" s="100"/>
      <c r="D5" s="100" t="s">
        <v>2</v>
      </c>
      <c r="E5" s="100" t="s">
        <v>3</v>
      </c>
    </row>
    <row r="6" spans="1:5" ht="19.5" customHeight="1">
      <c r="A6" s="100"/>
      <c r="B6" s="1" t="s">
        <v>53</v>
      </c>
      <c r="C6" s="1" t="s">
        <v>45</v>
      </c>
      <c r="D6" s="100"/>
      <c r="E6" s="100"/>
    </row>
    <row r="7" spans="1:5" ht="12.75">
      <c r="A7" s="16" t="s">
        <v>4</v>
      </c>
      <c r="B7" s="17">
        <v>42338</v>
      </c>
      <c r="C7" s="17">
        <v>32515</v>
      </c>
      <c r="D7" s="18">
        <f aca="true" t="shared" si="0" ref="D7:D42">B7-C7</f>
        <v>9823</v>
      </c>
      <c r="E7" s="19">
        <f aca="true" t="shared" si="1" ref="E7:E42">(B7/C7-1)*100</f>
        <v>30.210671997539595</v>
      </c>
    </row>
    <row r="8" spans="1:5" ht="12.75">
      <c r="A8" s="62" t="s">
        <v>8</v>
      </c>
      <c r="B8" s="69">
        <v>767</v>
      </c>
      <c r="C8" s="69"/>
      <c r="D8" s="67"/>
      <c r="E8" s="68"/>
    </row>
    <row r="9" spans="1:5" ht="12.75">
      <c r="A9" s="66" t="s">
        <v>48</v>
      </c>
      <c r="B9" s="69">
        <v>186</v>
      </c>
      <c r="C9" s="69"/>
      <c r="D9" s="67"/>
      <c r="E9" s="68"/>
    </row>
    <row r="10" spans="1:5" ht="26.25">
      <c r="A10" s="16" t="s">
        <v>5</v>
      </c>
      <c r="B10" s="17">
        <v>11234</v>
      </c>
      <c r="C10" s="17">
        <v>18350</v>
      </c>
      <c r="D10" s="18">
        <f t="shared" si="0"/>
        <v>-7116</v>
      </c>
      <c r="E10" s="19">
        <f t="shared" si="1"/>
        <v>-38.77929155313351</v>
      </c>
    </row>
    <row r="11" spans="1:5" ht="12.75">
      <c r="A11" s="62" t="s">
        <v>6</v>
      </c>
      <c r="B11" s="63">
        <v>8640</v>
      </c>
      <c r="C11" s="63">
        <v>8100</v>
      </c>
      <c r="D11" s="64">
        <f t="shared" si="0"/>
        <v>540</v>
      </c>
      <c r="E11" s="65">
        <f t="shared" si="1"/>
        <v>6.666666666666665</v>
      </c>
    </row>
    <row r="12" spans="1:5" ht="12.75">
      <c r="A12" s="66" t="s">
        <v>48</v>
      </c>
      <c r="B12" s="63">
        <v>275</v>
      </c>
      <c r="C12" s="63"/>
      <c r="D12" s="64">
        <f t="shared" si="0"/>
        <v>275</v>
      </c>
      <c r="E12" s="65" t="e">
        <f t="shared" si="1"/>
        <v>#DIV/0!</v>
      </c>
    </row>
    <row r="13" spans="1:5" ht="26.25">
      <c r="A13" s="16" t="s">
        <v>7</v>
      </c>
      <c r="B13" s="17">
        <v>30709</v>
      </c>
      <c r="C13" s="17">
        <v>32032</v>
      </c>
      <c r="D13" s="18">
        <f t="shared" si="0"/>
        <v>-1323</v>
      </c>
      <c r="E13" s="19">
        <f t="shared" si="1"/>
        <v>-4.13024475524476</v>
      </c>
    </row>
    <row r="14" spans="1:5" ht="12.75">
      <c r="A14" s="62" t="s">
        <v>8</v>
      </c>
      <c r="B14" s="63">
        <v>1254</v>
      </c>
      <c r="C14" s="63">
        <v>1733</v>
      </c>
      <c r="D14" s="67">
        <f t="shared" si="0"/>
        <v>-479</v>
      </c>
      <c r="E14" s="68">
        <f t="shared" si="1"/>
        <v>-27.639930755914598</v>
      </c>
    </row>
    <row r="15" spans="1:5" ht="12.75">
      <c r="A15" s="66" t="s">
        <v>48</v>
      </c>
      <c r="B15" s="63">
        <v>443</v>
      </c>
      <c r="C15" s="63"/>
      <c r="D15" s="67"/>
      <c r="E15" s="68"/>
    </row>
    <row r="16" spans="1:5" ht="26.25">
      <c r="A16" s="16" t="s">
        <v>9</v>
      </c>
      <c r="B16" s="17">
        <v>13895</v>
      </c>
      <c r="C16" s="17">
        <v>15412</v>
      </c>
      <c r="D16" s="18">
        <f t="shared" si="0"/>
        <v>-1517</v>
      </c>
      <c r="E16" s="19">
        <f t="shared" si="1"/>
        <v>-9.842979496496241</v>
      </c>
    </row>
    <row r="17" spans="1:5" ht="12.75">
      <c r="A17" s="62" t="s">
        <v>8</v>
      </c>
      <c r="B17" s="63">
        <v>1111</v>
      </c>
      <c r="C17" s="63">
        <v>1502</v>
      </c>
      <c r="D17" s="67">
        <f t="shared" si="0"/>
        <v>-391</v>
      </c>
      <c r="E17" s="68">
        <f t="shared" si="1"/>
        <v>-26.031957390146477</v>
      </c>
    </row>
    <row r="18" spans="1:5" ht="12.75">
      <c r="A18" s="66" t="s">
        <v>48</v>
      </c>
      <c r="B18" s="63">
        <v>193</v>
      </c>
      <c r="C18" s="63"/>
      <c r="D18" s="67"/>
      <c r="E18" s="68"/>
    </row>
    <row r="19" spans="1:5" ht="12.75">
      <c r="A19" s="66" t="s">
        <v>48</v>
      </c>
      <c r="B19" s="63">
        <v>209</v>
      </c>
      <c r="C19" s="63"/>
      <c r="D19" s="67"/>
      <c r="E19" s="68"/>
    </row>
    <row r="20" spans="1:5" ht="12.75">
      <c r="A20" s="16" t="s">
        <v>10</v>
      </c>
      <c r="B20" s="17">
        <v>22174</v>
      </c>
      <c r="C20" s="17">
        <v>38115</v>
      </c>
      <c r="D20" s="18">
        <f t="shared" si="0"/>
        <v>-15941</v>
      </c>
      <c r="E20" s="19">
        <f t="shared" si="1"/>
        <v>-41.823429096156374</v>
      </c>
    </row>
    <row r="21" spans="1:5" ht="12.75">
      <c r="A21" s="66" t="s">
        <v>48</v>
      </c>
      <c r="B21" s="63">
        <v>215</v>
      </c>
      <c r="C21" s="69"/>
      <c r="D21" s="67"/>
      <c r="E21" s="68"/>
    </row>
    <row r="22" spans="1:5" ht="12.75">
      <c r="A22" s="16" t="s">
        <v>11</v>
      </c>
      <c r="B22" s="17">
        <v>3695</v>
      </c>
      <c r="C22" s="17">
        <v>2931</v>
      </c>
      <c r="D22" s="18">
        <f t="shared" si="0"/>
        <v>764</v>
      </c>
      <c r="E22" s="19">
        <f t="shared" si="1"/>
        <v>26.066189013988406</v>
      </c>
    </row>
    <row r="23" spans="1:5" ht="26.25">
      <c r="A23" s="16" t="s">
        <v>35</v>
      </c>
      <c r="B23" s="20">
        <v>6334</v>
      </c>
      <c r="C23" s="20">
        <v>6850</v>
      </c>
      <c r="D23" s="18">
        <f t="shared" si="0"/>
        <v>-516</v>
      </c>
      <c r="E23" s="19">
        <f t="shared" si="1"/>
        <v>-7.532846715328468</v>
      </c>
    </row>
    <row r="24" spans="1:5" ht="12.75">
      <c r="A24" s="9" t="s">
        <v>32</v>
      </c>
      <c r="B24" s="12">
        <v>800</v>
      </c>
      <c r="C24" s="12">
        <v>580</v>
      </c>
      <c r="D24" s="7">
        <f t="shared" si="0"/>
        <v>220</v>
      </c>
      <c r="E24" s="8">
        <f t="shared" si="1"/>
        <v>37.93103448275863</v>
      </c>
    </row>
    <row r="25" spans="1:5" ht="12.75">
      <c r="A25" s="16" t="s">
        <v>41</v>
      </c>
      <c r="B25" s="20">
        <v>3801</v>
      </c>
      <c r="C25" s="20">
        <v>2228</v>
      </c>
      <c r="D25" s="18"/>
      <c r="E25" s="19"/>
    </row>
    <row r="26" spans="1:5" ht="12.75">
      <c r="A26" s="16" t="s">
        <v>12</v>
      </c>
      <c r="B26" s="20">
        <v>1712</v>
      </c>
      <c r="C26" s="20">
        <v>1512</v>
      </c>
      <c r="D26" s="18">
        <f t="shared" si="0"/>
        <v>200</v>
      </c>
      <c r="E26" s="19">
        <f t="shared" si="1"/>
        <v>13.227513227513231</v>
      </c>
    </row>
    <row r="27" spans="1:5" ht="12.75">
      <c r="A27" s="16" t="s">
        <v>13</v>
      </c>
      <c r="B27" s="20">
        <v>78</v>
      </c>
      <c r="C27" s="20">
        <v>106</v>
      </c>
      <c r="D27" s="18">
        <f t="shared" si="0"/>
        <v>-28</v>
      </c>
      <c r="E27" s="19">
        <f t="shared" si="1"/>
        <v>-26.415094339622648</v>
      </c>
    </row>
    <row r="28" spans="1:5" ht="12.75">
      <c r="A28" s="16" t="s">
        <v>14</v>
      </c>
      <c r="B28" s="20">
        <v>10039</v>
      </c>
      <c r="C28" s="20">
        <v>5063</v>
      </c>
      <c r="D28" s="18">
        <f t="shared" si="0"/>
        <v>4976</v>
      </c>
      <c r="E28" s="19">
        <f t="shared" si="1"/>
        <v>98.28165119494372</v>
      </c>
    </row>
    <row r="29" spans="1:5" ht="15">
      <c r="A29" s="25" t="s">
        <v>15</v>
      </c>
      <c r="B29" s="26">
        <f>B7+B10+B13+B16+B20+B22+B23+B25+B26+B27+B28-B8-B9-B11-B12-B14-B15-B17-B18-B19-B21</f>
        <v>132716</v>
      </c>
      <c r="C29" s="26">
        <f>C7+C10+C13+C16+C20+C22+C23+C25+C26+C27+C28-C11-C14-C17</f>
        <v>143779</v>
      </c>
      <c r="D29" s="35">
        <f t="shared" si="0"/>
        <v>-11063</v>
      </c>
      <c r="E29" s="36">
        <f t="shared" si="1"/>
        <v>-7.69444772880602</v>
      </c>
    </row>
    <row r="30" spans="1:5" ht="12.75">
      <c r="A30" s="16" t="s">
        <v>16</v>
      </c>
      <c r="B30" s="20">
        <v>38930.3</v>
      </c>
      <c r="C30" s="20">
        <v>27616</v>
      </c>
      <c r="D30" s="18">
        <f t="shared" si="0"/>
        <v>11314.300000000003</v>
      </c>
      <c r="E30" s="19">
        <f t="shared" si="1"/>
        <v>40.970089803012755</v>
      </c>
    </row>
    <row r="31" spans="1:5" ht="12.75">
      <c r="A31" s="16" t="s">
        <v>17</v>
      </c>
      <c r="B31" s="20">
        <v>42685</v>
      </c>
      <c r="C31" s="20">
        <v>48623</v>
      </c>
      <c r="D31" s="18">
        <f t="shared" si="0"/>
        <v>-5938</v>
      </c>
      <c r="E31" s="19">
        <f t="shared" si="1"/>
        <v>-12.212327499331588</v>
      </c>
    </row>
    <row r="32" spans="1:5" ht="12.75">
      <c r="A32" s="16" t="s">
        <v>18</v>
      </c>
      <c r="B32" s="20">
        <v>17599</v>
      </c>
      <c r="C32" s="20">
        <v>19820</v>
      </c>
      <c r="D32" s="18">
        <f t="shared" si="0"/>
        <v>-2221</v>
      </c>
      <c r="E32" s="19">
        <f t="shared" si="1"/>
        <v>-11.205852674066596</v>
      </c>
    </row>
    <row r="33" spans="1:8" ht="12.75">
      <c r="A33" s="16" t="s">
        <v>43</v>
      </c>
      <c r="B33" s="20">
        <v>39286</v>
      </c>
      <c r="C33" s="20">
        <v>38196</v>
      </c>
      <c r="D33" s="18">
        <f t="shared" si="0"/>
        <v>1090</v>
      </c>
      <c r="E33" s="19">
        <f t="shared" si="1"/>
        <v>2.8537019583202428</v>
      </c>
      <c r="F33" s="46"/>
      <c r="G33" s="46"/>
      <c r="H33" s="46"/>
    </row>
    <row r="34" spans="1:5" ht="12.75">
      <c r="A34" s="47" t="s">
        <v>19</v>
      </c>
      <c r="B34" s="20">
        <v>495</v>
      </c>
      <c r="C34" s="20">
        <v>544</v>
      </c>
      <c r="D34" s="18">
        <f t="shared" si="0"/>
        <v>-49</v>
      </c>
      <c r="E34" s="19">
        <f t="shared" si="1"/>
        <v>-9.007352941176471</v>
      </c>
    </row>
    <row r="35" spans="1:5" ht="12.75">
      <c r="A35" s="47" t="s">
        <v>20</v>
      </c>
      <c r="B35" s="20">
        <v>0</v>
      </c>
      <c r="C35" s="20">
        <v>0</v>
      </c>
      <c r="D35" s="18">
        <f t="shared" si="0"/>
        <v>0</v>
      </c>
      <c r="E35" s="19"/>
    </row>
    <row r="36" spans="1:5" ht="15">
      <c r="A36" s="25" t="s">
        <v>21</v>
      </c>
      <c r="B36" s="26">
        <f>B30+B31+B32+B33+B34+B35</f>
        <v>138995.3</v>
      </c>
      <c r="C36" s="26">
        <f>C30+C31+C32+C33+C34+C35</f>
        <v>134799</v>
      </c>
      <c r="D36" s="35">
        <f t="shared" si="0"/>
        <v>4196.299999999988</v>
      </c>
      <c r="E36" s="36">
        <f t="shared" si="1"/>
        <v>3.1130052893567406</v>
      </c>
    </row>
    <row r="37" spans="1:5" ht="12.75">
      <c r="A37" s="70" t="s">
        <v>22</v>
      </c>
      <c r="B37" s="71">
        <v>20269</v>
      </c>
      <c r="C37" s="71">
        <v>21462</v>
      </c>
      <c r="D37" s="67">
        <f t="shared" si="0"/>
        <v>-1193</v>
      </c>
      <c r="E37" s="68">
        <f t="shared" si="1"/>
        <v>-5.558661820892741</v>
      </c>
    </row>
    <row r="38" spans="1:5" ht="12.75">
      <c r="A38" s="70" t="s">
        <v>23</v>
      </c>
      <c r="B38" s="71">
        <v>29345</v>
      </c>
      <c r="C38" s="71">
        <v>25695</v>
      </c>
      <c r="D38" s="67">
        <f t="shared" si="0"/>
        <v>3650</v>
      </c>
      <c r="E38" s="68">
        <f t="shared" si="1"/>
        <v>14.205098268145555</v>
      </c>
    </row>
    <row r="39" spans="1:5" ht="12.75">
      <c r="A39" s="70" t="s">
        <v>24</v>
      </c>
      <c r="B39" s="71">
        <v>5627</v>
      </c>
      <c r="C39" s="71">
        <v>7731</v>
      </c>
      <c r="D39" s="67">
        <f t="shared" si="0"/>
        <v>-2104</v>
      </c>
      <c r="E39" s="68">
        <f t="shared" si="1"/>
        <v>-27.21510800672616</v>
      </c>
    </row>
    <row r="40" spans="1:5" ht="46.5">
      <c r="A40" s="72" t="s">
        <v>58</v>
      </c>
      <c r="B40" s="73">
        <f>B37+B38+B39+B8+B9+B11+B12+B14+B15+B17+B18+B19+B21</f>
        <v>68534</v>
      </c>
      <c r="C40" s="73">
        <f>C37+C38+C39+C11+C14+C17</f>
        <v>66223</v>
      </c>
      <c r="D40" s="74">
        <f t="shared" si="0"/>
        <v>2311</v>
      </c>
      <c r="E40" s="75">
        <f t="shared" si="1"/>
        <v>3.4897241139785207</v>
      </c>
    </row>
    <row r="41" spans="1:5" ht="15">
      <c r="A41" s="25" t="s">
        <v>34</v>
      </c>
      <c r="B41" s="26">
        <f>B29+B36+B40</f>
        <v>340245.3</v>
      </c>
      <c r="C41" s="26">
        <f>C29+C36+C40</f>
        <v>344801</v>
      </c>
      <c r="D41" s="35">
        <f t="shared" si="0"/>
        <v>-4555.700000000012</v>
      </c>
      <c r="E41" s="36">
        <f t="shared" si="1"/>
        <v>-1.3212548687503878</v>
      </c>
    </row>
    <row r="42" spans="1:5" ht="15">
      <c r="A42" s="25" t="s">
        <v>31</v>
      </c>
      <c r="B42" s="26">
        <v>53729</v>
      </c>
      <c r="C42" s="26">
        <v>51511</v>
      </c>
      <c r="D42" s="35">
        <f t="shared" si="0"/>
        <v>2218</v>
      </c>
      <c r="E42" s="36">
        <f t="shared" si="1"/>
        <v>4.305876414746357</v>
      </c>
    </row>
    <row r="43" spans="1:5" ht="15">
      <c r="A43" s="25" t="s">
        <v>33</v>
      </c>
      <c r="B43" s="26">
        <f>B41+B42</f>
        <v>393974.3</v>
      </c>
      <c r="C43" s="26">
        <f>C41+C42</f>
        <v>396312</v>
      </c>
      <c r="D43" s="35">
        <f>B43-C43</f>
        <v>-2337.7000000000116</v>
      </c>
      <c r="E43" s="36">
        <f>(B43/C43-1)*100</f>
        <v>-0.5898635418559173</v>
      </c>
    </row>
    <row r="44" spans="2:4" ht="12.75">
      <c r="B44" s="37"/>
      <c r="C44" s="37"/>
      <c r="D44" s="37"/>
    </row>
    <row r="46" spans="1:5" ht="12.75">
      <c r="A46" s="97" t="s">
        <v>57</v>
      </c>
      <c r="B46" s="98"/>
      <c r="C46" s="98"/>
      <c r="D46" s="98"/>
      <c r="E46" s="98"/>
    </row>
    <row r="47" spans="1:5" ht="12.75">
      <c r="A47" s="98"/>
      <c r="B47" s="98"/>
      <c r="C47" s="98"/>
      <c r="D47" s="98"/>
      <c r="E47" s="98"/>
    </row>
    <row r="48" ht="12.75">
      <c r="A48" s="15">
        <v>45026</v>
      </c>
    </row>
    <row r="60" spans="1:5" ht="12.75">
      <c r="A60" s="99" t="s">
        <v>46</v>
      </c>
      <c r="B60" s="99"/>
      <c r="C60" s="99"/>
      <c r="D60" s="99"/>
      <c r="E60" s="99"/>
    </row>
    <row r="61" spans="1:5" ht="12.75">
      <c r="A61" s="99"/>
      <c r="B61" s="99"/>
      <c r="C61" s="99"/>
      <c r="D61" s="99"/>
      <c r="E61" s="99"/>
    </row>
    <row r="62" spans="1:5" ht="12.75">
      <c r="A62" s="99"/>
      <c r="B62" s="99"/>
      <c r="C62" s="99"/>
      <c r="D62" s="99"/>
      <c r="E62" s="99"/>
    </row>
    <row r="63" spans="1:5" ht="24" customHeight="1">
      <c r="A63" s="100" t="s">
        <v>0</v>
      </c>
      <c r="B63" s="100" t="s">
        <v>1</v>
      </c>
      <c r="C63" s="100"/>
      <c r="D63" s="100" t="s">
        <v>2</v>
      </c>
      <c r="E63" s="100" t="s">
        <v>3</v>
      </c>
    </row>
    <row r="64" spans="1:5" ht="31.5" customHeight="1">
      <c r="A64" s="100"/>
      <c r="B64" s="1" t="s">
        <v>53</v>
      </c>
      <c r="C64" s="1" t="s">
        <v>45</v>
      </c>
      <c r="D64" s="100"/>
      <c r="E64" s="100"/>
    </row>
    <row r="65" spans="1:5" ht="48.75" customHeight="1">
      <c r="A65" s="27" t="s">
        <v>29</v>
      </c>
      <c r="B65" s="59">
        <f>B66+B69+B72+B75+B79+B81+B82+B84+B85+B86++B87-B67-B68-B70-B71-B73-B74-B76-B77-B78-B80</f>
        <v>424421</v>
      </c>
      <c r="C65" s="50">
        <f>C66+C69+C72+C75+C79+C81+C82+C84+C85+C86+C87-C70-C73-C76</f>
        <v>457818</v>
      </c>
      <c r="D65" s="28">
        <f>B65-C65</f>
        <v>-33397</v>
      </c>
      <c r="E65" s="38">
        <f>(B65/C65-1)*100</f>
        <v>-7.294820212398811</v>
      </c>
    </row>
    <row r="66" spans="1:5" ht="12.75">
      <c r="A66" s="31" t="s">
        <v>4</v>
      </c>
      <c r="B66" s="5">
        <v>111195</v>
      </c>
      <c r="C66" s="5">
        <v>100830</v>
      </c>
      <c r="D66" s="32">
        <f>B66-C66</f>
        <v>10365</v>
      </c>
      <c r="E66" s="39">
        <f>(B66/C66-1)*100</f>
        <v>10.279678667063363</v>
      </c>
    </row>
    <row r="67" spans="1:5" ht="12.75">
      <c r="A67" s="66" t="s">
        <v>8</v>
      </c>
      <c r="B67" s="63">
        <v>2175</v>
      </c>
      <c r="C67" s="76"/>
      <c r="D67" s="76"/>
      <c r="E67" s="77"/>
    </row>
    <row r="68" spans="1:5" ht="12.75">
      <c r="A68" s="66" t="s">
        <v>48</v>
      </c>
      <c r="B68" s="63">
        <v>708</v>
      </c>
      <c r="C68" s="76"/>
      <c r="D68" s="76"/>
      <c r="E68" s="77"/>
    </row>
    <row r="69" spans="1:5" ht="12.75">
      <c r="A69" s="31" t="s">
        <v>5</v>
      </c>
      <c r="B69" s="42">
        <v>51476</v>
      </c>
      <c r="C69" s="42">
        <v>70829</v>
      </c>
      <c r="D69" s="32">
        <f>B69-C69</f>
        <v>-19353</v>
      </c>
      <c r="E69" s="39">
        <f>(B69/C69-1)*100</f>
        <v>-27.323553911533416</v>
      </c>
    </row>
    <row r="70" spans="1:5" ht="12.75">
      <c r="A70" s="62" t="s">
        <v>6</v>
      </c>
      <c r="B70" s="63">
        <v>24661</v>
      </c>
      <c r="C70" s="11">
        <v>22380</v>
      </c>
      <c r="D70" s="32">
        <f>B70-C70</f>
        <v>2281</v>
      </c>
      <c r="E70" s="39">
        <f>(B70/C70-1)*100</f>
        <v>10.192135835567463</v>
      </c>
    </row>
    <row r="71" spans="1:5" ht="12.75">
      <c r="A71" s="66" t="s">
        <v>48</v>
      </c>
      <c r="B71" s="63">
        <v>575</v>
      </c>
      <c r="C71" s="11"/>
      <c r="D71" s="32"/>
      <c r="E71" s="39"/>
    </row>
    <row r="72" spans="1:5" ht="12.75">
      <c r="A72" s="31" t="s">
        <v>7</v>
      </c>
      <c r="B72" s="42">
        <v>94353</v>
      </c>
      <c r="C72" s="42">
        <v>89860</v>
      </c>
      <c r="D72" s="32">
        <f>B72-C72</f>
        <v>4493</v>
      </c>
      <c r="E72" s="39">
        <f>(B72/C72-1)*100</f>
        <v>5.000000000000004</v>
      </c>
    </row>
    <row r="73" spans="1:5" ht="12.75">
      <c r="A73" s="62" t="s">
        <v>8</v>
      </c>
      <c r="B73" s="63">
        <v>3577</v>
      </c>
      <c r="C73" s="63">
        <v>3759</v>
      </c>
      <c r="D73" s="76">
        <f>B73-C73</f>
        <v>-182</v>
      </c>
      <c r="E73" s="77">
        <f>(B73/C73-1)*100</f>
        <v>-4.841713221601484</v>
      </c>
    </row>
    <row r="74" spans="1:5" ht="12.75">
      <c r="A74" s="66" t="s">
        <v>48</v>
      </c>
      <c r="B74" s="63">
        <v>706</v>
      </c>
      <c r="C74" s="63"/>
      <c r="D74" s="76"/>
      <c r="E74" s="77"/>
    </row>
    <row r="75" spans="1:5" ht="12.75">
      <c r="A75" s="31" t="s">
        <v>9</v>
      </c>
      <c r="B75" s="42">
        <v>48258</v>
      </c>
      <c r="C75" s="42">
        <v>48612</v>
      </c>
      <c r="D75" s="32">
        <f>B75-C75</f>
        <v>-354</v>
      </c>
      <c r="E75" s="39">
        <f>(B75/C75-1)*100</f>
        <v>-0.7282152554924703</v>
      </c>
    </row>
    <row r="76" spans="1:5" ht="12.75">
      <c r="A76" s="62" t="s">
        <v>8</v>
      </c>
      <c r="B76" s="63">
        <v>3555</v>
      </c>
      <c r="C76" s="63">
        <v>4319</v>
      </c>
      <c r="D76" s="76">
        <f>B76-C76</f>
        <v>-764</v>
      </c>
      <c r="E76" s="77">
        <f>(B76/C76-1)*100</f>
        <v>-17.689279925908775</v>
      </c>
    </row>
    <row r="77" spans="1:5" ht="12.75">
      <c r="A77" s="66" t="s">
        <v>48</v>
      </c>
      <c r="B77" s="63">
        <v>539</v>
      </c>
      <c r="C77" s="63"/>
      <c r="D77" s="76"/>
      <c r="E77" s="77"/>
    </row>
    <row r="78" spans="1:5" ht="12.75">
      <c r="A78" s="66" t="s">
        <v>48</v>
      </c>
      <c r="B78" s="63">
        <v>683</v>
      </c>
      <c r="C78" s="63"/>
      <c r="D78" s="76"/>
      <c r="E78" s="77"/>
    </row>
    <row r="79" spans="1:5" ht="12.75">
      <c r="A79" s="31" t="s">
        <v>10</v>
      </c>
      <c r="B79" s="42">
        <v>79204</v>
      </c>
      <c r="C79" s="42">
        <v>107012</v>
      </c>
      <c r="D79" s="32">
        <f>B79-C79</f>
        <v>-27808</v>
      </c>
      <c r="E79" s="39">
        <f>(B79/C79-1)*100</f>
        <v>-25.98587074346802</v>
      </c>
    </row>
    <row r="80" spans="1:5" ht="12.75">
      <c r="A80" s="66" t="s">
        <v>48</v>
      </c>
      <c r="B80" s="63">
        <v>692</v>
      </c>
      <c r="C80" s="76"/>
      <c r="D80" s="76"/>
      <c r="E80" s="77"/>
    </row>
    <row r="81" spans="1:5" ht="12.75">
      <c r="A81" s="31" t="s">
        <v>27</v>
      </c>
      <c r="B81" s="42">
        <v>9687</v>
      </c>
      <c r="C81" s="42">
        <v>8853</v>
      </c>
      <c r="D81" s="32">
        <f aca="true" t="shared" si="2" ref="D81:D100">B81-C81</f>
        <v>834</v>
      </c>
      <c r="E81" s="39">
        <f aca="true" t="shared" si="3" ref="E81:E100">(B81/C81-1)*100</f>
        <v>9.420535411724828</v>
      </c>
    </row>
    <row r="82" spans="1:5" ht="12.75">
      <c r="A82" s="31" t="s">
        <v>35</v>
      </c>
      <c r="B82" s="42">
        <v>24720</v>
      </c>
      <c r="C82" s="42">
        <v>27597</v>
      </c>
      <c r="D82" s="32">
        <f t="shared" si="2"/>
        <v>-2877</v>
      </c>
      <c r="E82" s="39">
        <f t="shared" si="3"/>
        <v>-10.425046200673982</v>
      </c>
    </row>
    <row r="83" spans="1:5" ht="12.75">
      <c r="A83" s="33" t="s">
        <v>32</v>
      </c>
      <c r="B83" s="12">
        <v>3226</v>
      </c>
      <c r="C83" s="42">
        <v>2519</v>
      </c>
      <c r="D83" s="32">
        <f t="shared" si="2"/>
        <v>707</v>
      </c>
      <c r="E83" s="39">
        <f t="shared" si="3"/>
        <v>28.06669313219532</v>
      </c>
    </row>
    <row r="84" spans="1:5" ht="12.75">
      <c r="A84" s="31" t="s">
        <v>41</v>
      </c>
      <c r="B84" s="42">
        <v>10158</v>
      </c>
      <c r="C84" s="42">
        <v>9375</v>
      </c>
      <c r="D84" s="32">
        <f t="shared" si="2"/>
        <v>783</v>
      </c>
      <c r="E84" s="39">
        <f t="shared" si="3"/>
        <v>8.352000000000004</v>
      </c>
    </row>
    <row r="85" spans="1:5" ht="12.75">
      <c r="A85" s="31" t="s">
        <v>12</v>
      </c>
      <c r="B85" s="42">
        <v>5380</v>
      </c>
      <c r="C85" s="42">
        <v>4860</v>
      </c>
      <c r="D85" s="32">
        <f t="shared" si="2"/>
        <v>520</v>
      </c>
      <c r="E85" s="39">
        <f t="shared" si="3"/>
        <v>10.699588477366252</v>
      </c>
    </row>
    <row r="86" spans="1:5" ht="12.75">
      <c r="A86" s="31" t="s">
        <v>13</v>
      </c>
      <c r="B86" s="42">
        <v>235</v>
      </c>
      <c r="C86" s="42">
        <v>361</v>
      </c>
      <c r="D86" s="32">
        <f t="shared" si="2"/>
        <v>-126</v>
      </c>
      <c r="E86" s="39">
        <f t="shared" si="3"/>
        <v>-34.903047091412745</v>
      </c>
    </row>
    <row r="87" spans="1:5" ht="12.75">
      <c r="A87" s="31" t="s">
        <v>14</v>
      </c>
      <c r="B87" s="42">
        <v>27626</v>
      </c>
      <c r="C87" s="42">
        <v>20087</v>
      </c>
      <c r="D87" s="32">
        <f t="shared" si="2"/>
        <v>7539</v>
      </c>
      <c r="E87" s="39">
        <f t="shared" si="3"/>
        <v>37.53173694429233</v>
      </c>
    </row>
    <row r="88" spans="1:5" ht="17.25">
      <c r="A88" s="29" t="s">
        <v>28</v>
      </c>
      <c r="B88" s="51">
        <f>B89+B90+B91+B92+B93</f>
        <v>395777</v>
      </c>
      <c r="C88" s="51">
        <f>C89+C90+C91+C92+C93</f>
        <v>385841</v>
      </c>
      <c r="D88" s="28">
        <f t="shared" si="2"/>
        <v>9936</v>
      </c>
      <c r="E88" s="38">
        <f t="shared" si="3"/>
        <v>2.575154014218284</v>
      </c>
    </row>
    <row r="89" spans="1:5" ht="12.75">
      <c r="A89" s="34" t="s">
        <v>16</v>
      </c>
      <c r="B89" s="42">
        <v>99709</v>
      </c>
      <c r="C89" s="42">
        <v>86800</v>
      </c>
      <c r="D89" s="32">
        <f t="shared" si="2"/>
        <v>12909</v>
      </c>
      <c r="E89" s="39">
        <f t="shared" si="3"/>
        <v>14.872119815668206</v>
      </c>
    </row>
    <row r="90" spans="1:5" ht="12.75">
      <c r="A90" s="34" t="s">
        <v>17</v>
      </c>
      <c r="B90" s="42">
        <v>131941</v>
      </c>
      <c r="C90" s="42">
        <v>131467</v>
      </c>
      <c r="D90" s="32">
        <f t="shared" si="2"/>
        <v>474</v>
      </c>
      <c r="E90" s="39">
        <f t="shared" si="3"/>
        <v>0.3605467531776041</v>
      </c>
    </row>
    <row r="91" spans="1:5" ht="12.75">
      <c r="A91" s="34" t="s">
        <v>18</v>
      </c>
      <c r="B91" s="42">
        <v>52093</v>
      </c>
      <c r="C91" s="42">
        <v>60289</v>
      </c>
      <c r="D91" s="32">
        <f t="shared" si="2"/>
        <v>-8196</v>
      </c>
      <c r="E91" s="39">
        <f t="shared" si="3"/>
        <v>-13.594519729967324</v>
      </c>
    </row>
    <row r="92" spans="1:5" ht="12.75">
      <c r="A92" s="34" t="s">
        <v>43</v>
      </c>
      <c r="B92" s="42">
        <v>110615</v>
      </c>
      <c r="C92" s="42">
        <v>105544</v>
      </c>
      <c r="D92" s="32">
        <f t="shared" si="2"/>
        <v>5071</v>
      </c>
      <c r="E92" s="39">
        <f t="shared" si="3"/>
        <v>4.8046312438414285</v>
      </c>
    </row>
    <row r="93" spans="1:5" ht="12.75">
      <c r="A93" s="57" t="s">
        <v>19</v>
      </c>
      <c r="B93" s="42">
        <v>1419</v>
      </c>
      <c r="C93" s="42">
        <v>1741</v>
      </c>
      <c r="D93" s="32">
        <f t="shared" si="2"/>
        <v>-322</v>
      </c>
      <c r="E93" s="39">
        <f t="shared" si="3"/>
        <v>-18.495117748420455</v>
      </c>
    </row>
    <row r="94" spans="1:5" ht="44.25">
      <c r="A94" s="72" t="s">
        <v>39</v>
      </c>
      <c r="B94" s="73">
        <f>B95+B96+B97+B67+B68+B70+B71+B73+B74+B76+B77+B78+B80</f>
        <v>196319</v>
      </c>
      <c r="C94" s="73">
        <f>C95+C96+C97+C70+C73+C76</f>
        <v>173655</v>
      </c>
      <c r="D94" s="79">
        <f t="shared" si="2"/>
        <v>22664</v>
      </c>
      <c r="E94" s="80">
        <f t="shared" si="3"/>
        <v>13.051164665572546</v>
      </c>
    </row>
    <row r="95" spans="1:5" ht="12.75">
      <c r="A95" s="78" t="s">
        <v>22</v>
      </c>
      <c r="B95" s="76">
        <v>66949</v>
      </c>
      <c r="C95" s="76">
        <v>49760</v>
      </c>
      <c r="D95" s="76">
        <f t="shared" si="2"/>
        <v>17189</v>
      </c>
      <c r="E95" s="77">
        <f t="shared" si="3"/>
        <v>34.543810289389064</v>
      </c>
    </row>
    <row r="96" spans="1:5" ht="12.75">
      <c r="A96" s="78" t="s">
        <v>23</v>
      </c>
      <c r="B96" s="76">
        <v>75793</v>
      </c>
      <c r="C96" s="76">
        <v>70633</v>
      </c>
      <c r="D96" s="76">
        <f t="shared" si="2"/>
        <v>5160</v>
      </c>
      <c r="E96" s="77">
        <f t="shared" si="3"/>
        <v>7.3053671796469155</v>
      </c>
    </row>
    <row r="97" spans="1:5" ht="12.75">
      <c r="A97" s="78" t="s">
        <v>36</v>
      </c>
      <c r="B97" s="76">
        <v>15706</v>
      </c>
      <c r="C97" s="76">
        <v>22804</v>
      </c>
      <c r="D97" s="76">
        <f t="shared" si="2"/>
        <v>-7098</v>
      </c>
      <c r="E97" s="77">
        <f t="shared" si="3"/>
        <v>-31.126118224872833</v>
      </c>
    </row>
    <row r="98" spans="1:5" s="13" customFormat="1" ht="17.25">
      <c r="A98" s="48" t="s">
        <v>38</v>
      </c>
      <c r="B98" s="59">
        <f>B65+B88++B94</f>
        <v>1016517</v>
      </c>
      <c r="C98" s="59">
        <f>C65+C88+C94</f>
        <v>1017314</v>
      </c>
      <c r="D98" s="51">
        <f t="shared" si="2"/>
        <v>-797</v>
      </c>
      <c r="E98" s="86">
        <f t="shared" si="3"/>
        <v>-0.0783435596089288</v>
      </c>
    </row>
    <row r="99" spans="1:5" ht="15">
      <c r="A99" s="27" t="s">
        <v>30</v>
      </c>
      <c r="B99" s="49">
        <v>168914</v>
      </c>
      <c r="C99" s="49">
        <v>169894</v>
      </c>
      <c r="D99" s="28">
        <f t="shared" si="2"/>
        <v>-980</v>
      </c>
      <c r="E99" s="38">
        <f t="shared" si="3"/>
        <v>-0.5768302588672891</v>
      </c>
    </row>
    <row r="100" spans="1:5" ht="15">
      <c r="A100" s="30" t="s">
        <v>26</v>
      </c>
      <c r="B100" s="59">
        <f>B98+B99</f>
        <v>1185431</v>
      </c>
      <c r="C100" s="50">
        <f>C65+C88+C94+C99</f>
        <v>1187208</v>
      </c>
      <c r="D100" s="28">
        <f t="shared" si="2"/>
        <v>-1777</v>
      </c>
      <c r="E100" s="38">
        <f t="shared" si="3"/>
        <v>-0.14967891051946847</v>
      </c>
    </row>
    <row r="101" ht="12.75">
      <c r="B101" s="37"/>
    </row>
    <row r="102" spans="1:5" ht="12.75">
      <c r="A102" s="97" t="str">
        <f>A46</f>
        <v>Зав. сектора НУА ТЭР                                       М.Е. Голубева</v>
      </c>
      <c r="B102" s="98"/>
      <c r="C102" s="98"/>
      <c r="D102" s="98"/>
      <c r="E102" s="98"/>
    </row>
    <row r="103" spans="1:5" ht="12.75">
      <c r="A103" s="98"/>
      <c r="B103" s="98"/>
      <c r="C103" s="98"/>
      <c r="D103" s="98"/>
      <c r="E103" s="98"/>
    </row>
    <row r="104" ht="12.75">
      <c r="A104" s="10">
        <f>A48</f>
        <v>45026</v>
      </c>
    </row>
  </sheetData>
  <sheetProtection/>
  <mergeCells count="12">
    <mergeCell ref="A1:E3"/>
    <mergeCell ref="A46:E47"/>
    <mergeCell ref="B5:C5"/>
    <mergeCell ref="A5:A6"/>
    <mergeCell ref="D5:D6"/>
    <mergeCell ref="E5:E6"/>
    <mergeCell ref="A102:E103"/>
    <mergeCell ref="A60:E62"/>
    <mergeCell ref="A63:A64"/>
    <mergeCell ref="B63:C63"/>
    <mergeCell ref="D63:D64"/>
    <mergeCell ref="E63:E64"/>
  </mergeCells>
  <printOptions/>
  <pageMargins left="0.75" right="0.75" top="1" bottom="1" header="0.5" footer="0.5"/>
  <pageSetup horizontalDpi="600" verticalDpi="600" orientation="portrait" paperSize="9" scale="88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104"/>
  <sheetViews>
    <sheetView zoomScalePageLayoutView="0" workbookViewId="0" topLeftCell="A100">
      <selection activeCell="B82" sqref="B82"/>
    </sheetView>
  </sheetViews>
  <sheetFormatPr defaultColWidth="9.140625" defaultRowHeight="12.75"/>
  <cols>
    <col min="1" max="1" width="25.7109375" style="0" customWidth="1"/>
    <col min="2" max="2" width="15.28125" style="0" customWidth="1"/>
    <col min="3" max="3" width="14.140625" style="0" customWidth="1"/>
    <col min="4" max="4" width="13.28125" style="0" customWidth="1"/>
    <col min="5" max="5" width="12.57421875" style="0" customWidth="1"/>
  </cols>
  <sheetData>
    <row r="1" spans="1:5" ht="12.75">
      <c r="A1" s="102" t="s">
        <v>59</v>
      </c>
      <c r="B1" s="102"/>
      <c r="C1" s="102"/>
      <c r="D1" s="102"/>
      <c r="E1" s="102"/>
    </row>
    <row r="2" spans="1:5" ht="12.75">
      <c r="A2" s="102"/>
      <c r="B2" s="102"/>
      <c r="C2" s="102"/>
      <c r="D2" s="102"/>
      <c r="E2" s="102"/>
    </row>
    <row r="3" spans="1:5" ht="12.75">
      <c r="A3" s="102"/>
      <c r="B3" s="102"/>
      <c r="C3" s="102"/>
      <c r="D3" s="102"/>
      <c r="E3" s="102"/>
    </row>
    <row r="5" spans="1:5" ht="39" customHeight="1">
      <c r="A5" s="100" t="s">
        <v>0</v>
      </c>
      <c r="B5" s="100" t="s">
        <v>37</v>
      </c>
      <c r="C5" s="100"/>
      <c r="D5" s="100" t="s">
        <v>2</v>
      </c>
      <c r="E5" s="100" t="s">
        <v>3</v>
      </c>
    </row>
    <row r="6" spans="1:5" ht="19.5" customHeight="1">
      <c r="A6" s="100"/>
      <c r="B6" s="1" t="s">
        <v>53</v>
      </c>
      <c r="C6" s="1" t="s">
        <v>45</v>
      </c>
      <c r="D6" s="100"/>
      <c r="E6" s="100"/>
    </row>
    <row r="7" spans="1:5" ht="12.75">
      <c r="A7" s="16" t="s">
        <v>4</v>
      </c>
      <c r="B7" s="17">
        <v>39291</v>
      </c>
      <c r="C7" s="17">
        <v>27941</v>
      </c>
      <c r="D7" s="18">
        <f aca="true" t="shared" si="0" ref="D7:D42">B7-C7</f>
        <v>11350</v>
      </c>
      <c r="E7" s="19">
        <f aca="true" t="shared" si="1" ref="E7:E42">(B7/C7-1)*100</f>
        <v>40.621309187215914</v>
      </c>
    </row>
    <row r="8" spans="1:5" ht="12.75">
      <c r="A8" s="66" t="s">
        <v>8</v>
      </c>
      <c r="B8" s="63">
        <v>726</v>
      </c>
      <c r="C8" s="76"/>
      <c r="D8" s="76"/>
      <c r="E8" s="77"/>
    </row>
    <row r="9" spans="1:5" ht="12.75">
      <c r="A9" s="66" t="s">
        <v>48</v>
      </c>
      <c r="B9" s="63">
        <v>170</v>
      </c>
      <c r="C9" s="76"/>
      <c r="D9" s="76"/>
      <c r="E9" s="77"/>
    </row>
    <row r="10" spans="1:5" ht="26.25">
      <c r="A10" s="16" t="s">
        <v>5</v>
      </c>
      <c r="B10" s="17">
        <v>11290</v>
      </c>
      <c r="C10" s="17">
        <v>12731</v>
      </c>
      <c r="D10" s="18">
        <f t="shared" si="0"/>
        <v>-1441</v>
      </c>
      <c r="E10" s="19">
        <f t="shared" si="1"/>
        <v>-11.318828057497443</v>
      </c>
    </row>
    <row r="11" spans="1:5" ht="12.75">
      <c r="A11" s="62" t="s">
        <v>6</v>
      </c>
      <c r="B11" s="63">
        <v>7980</v>
      </c>
      <c r="C11" s="63">
        <v>7260</v>
      </c>
      <c r="D11" s="64">
        <f t="shared" si="0"/>
        <v>720</v>
      </c>
      <c r="E11" s="65">
        <f t="shared" si="1"/>
        <v>9.917355371900815</v>
      </c>
    </row>
    <row r="12" spans="1:5" ht="12.75">
      <c r="A12" s="66" t="s">
        <v>48</v>
      </c>
      <c r="B12" s="63">
        <v>266</v>
      </c>
      <c r="C12" s="76"/>
      <c r="D12" s="76"/>
      <c r="E12" s="77"/>
    </row>
    <row r="13" spans="1:5" ht="26.25">
      <c r="A13" s="16" t="s">
        <v>7</v>
      </c>
      <c r="B13" s="17">
        <v>25866</v>
      </c>
      <c r="C13" s="17">
        <v>27468</v>
      </c>
      <c r="D13" s="18">
        <f t="shared" si="0"/>
        <v>-1602</v>
      </c>
      <c r="E13" s="19">
        <f t="shared" si="1"/>
        <v>-5.832241153342066</v>
      </c>
    </row>
    <row r="14" spans="1:5" ht="12.75">
      <c r="A14" s="62" t="s">
        <v>8</v>
      </c>
      <c r="B14" s="63">
        <v>1331</v>
      </c>
      <c r="C14" s="63">
        <v>1360</v>
      </c>
      <c r="D14" s="67">
        <f t="shared" si="0"/>
        <v>-29</v>
      </c>
      <c r="E14" s="68">
        <f t="shared" si="1"/>
        <v>-2.132352941176474</v>
      </c>
    </row>
    <row r="15" spans="1:5" ht="12.75">
      <c r="A15" s="66" t="s">
        <v>48</v>
      </c>
      <c r="B15" s="63">
        <v>449</v>
      </c>
      <c r="C15" s="76"/>
      <c r="D15" s="76"/>
      <c r="E15" s="77"/>
    </row>
    <row r="16" spans="1:5" ht="26.25">
      <c r="A16" s="16" t="s">
        <v>9</v>
      </c>
      <c r="B16" s="17">
        <v>13103</v>
      </c>
      <c r="C16" s="17">
        <v>16400</v>
      </c>
      <c r="D16" s="18">
        <f t="shared" si="0"/>
        <v>-3297</v>
      </c>
      <c r="E16" s="19">
        <f t="shared" si="1"/>
        <v>-20.103658536585368</v>
      </c>
    </row>
    <row r="17" spans="1:5" ht="12.75">
      <c r="A17" s="62" t="s">
        <v>8</v>
      </c>
      <c r="B17" s="63">
        <v>1099</v>
      </c>
      <c r="C17" s="63">
        <v>1651</v>
      </c>
      <c r="D17" s="67">
        <f t="shared" si="0"/>
        <v>-552</v>
      </c>
      <c r="E17" s="68">
        <f t="shared" si="1"/>
        <v>-33.434282253179894</v>
      </c>
    </row>
    <row r="18" spans="1:5" ht="12.75">
      <c r="A18" s="66" t="s">
        <v>48</v>
      </c>
      <c r="B18" s="63">
        <v>210</v>
      </c>
      <c r="C18" s="76"/>
      <c r="D18" s="76"/>
      <c r="E18" s="77"/>
    </row>
    <row r="19" spans="1:5" ht="12.75">
      <c r="A19" s="66" t="s">
        <v>48</v>
      </c>
      <c r="B19" s="63">
        <v>245</v>
      </c>
      <c r="C19" s="76"/>
      <c r="D19" s="76"/>
      <c r="E19" s="77"/>
    </row>
    <row r="20" spans="1:5" ht="12.75">
      <c r="A20" s="16" t="s">
        <v>10</v>
      </c>
      <c r="B20" s="17">
        <v>26015</v>
      </c>
      <c r="C20" s="17">
        <v>30854</v>
      </c>
      <c r="D20" s="18">
        <f t="shared" si="0"/>
        <v>-4839</v>
      </c>
      <c r="E20" s="19">
        <f t="shared" si="1"/>
        <v>-15.683541842224669</v>
      </c>
    </row>
    <row r="21" spans="1:5" ht="12.75">
      <c r="A21" s="66" t="s">
        <v>48</v>
      </c>
      <c r="B21" s="63">
        <v>238</v>
      </c>
      <c r="C21" s="76"/>
      <c r="D21" s="76"/>
      <c r="E21" s="77"/>
    </row>
    <row r="22" spans="1:5" ht="12.75">
      <c r="A22" s="16" t="s">
        <v>11</v>
      </c>
      <c r="B22" s="17">
        <v>3293</v>
      </c>
      <c r="C22" s="17">
        <v>2288</v>
      </c>
      <c r="D22" s="18">
        <f t="shared" si="0"/>
        <v>1005</v>
      </c>
      <c r="E22" s="19">
        <f t="shared" si="1"/>
        <v>43.924825174825166</v>
      </c>
    </row>
    <row r="23" spans="1:5" ht="26.25">
      <c r="A23" s="16" t="s">
        <v>35</v>
      </c>
      <c r="B23" s="20">
        <v>7265</v>
      </c>
      <c r="C23" s="20">
        <v>8211</v>
      </c>
      <c r="D23" s="18">
        <f t="shared" si="0"/>
        <v>-946</v>
      </c>
      <c r="E23" s="19">
        <f t="shared" si="1"/>
        <v>-11.521130191206918</v>
      </c>
    </row>
    <row r="24" spans="1:5" ht="12.75">
      <c r="A24" s="9" t="s">
        <v>32</v>
      </c>
      <c r="B24" s="12">
        <v>807</v>
      </c>
      <c r="C24" s="12">
        <v>638</v>
      </c>
      <c r="D24" s="7">
        <f t="shared" si="0"/>
        <v>169</v>
      </c>
      <c r="E24" s="8">
        <f t="shared" si="1"/>
        <v>26.489028213166144</v>
      </c>
    </row>
    <row r="25" spans="1:5" ht="12.75">
      <c r="A25" s="16" t="s">
        <v>41</v>
      </c>
      <c r="B25" s="20">
        <v>3000</v>
      </c>
      <c r="C25" s="20">
        <v>3790</v>
      </c>
      <c r="D25" s="23"/>
      <c r="E25" s="24"/>
    </row>
    <row r="26" spans="1:5" ht="12.75">
      <c r="A26" s="16" t="s">
        <v>12</v>
      </c>
      <c r="B26" s="20">
        <v>1834</v>
      </c>
      <c r="C26" s="20">
        <v>1472</v>
      </c>
      <c r="D26" s="18">
        <f t="shared" si="0"/>
        <v>362</v>
      </c>
      <c r="E26" s="19">
        <f t="shared" si="1"/>
        <v>24.592391304347828</v>
      </c>
    </row>
    <row r="27" spans="1:5" ht="12.75">
      <c r="A27" s="16" t="s">
        <v>13</v>
      </c>
      <c r="B27" s="20">
        <v>82</v>
      </c>
      <c r="C27" s="20">
        <v>119</v>
      </c>
      <c r="D27" s="18">
        <f t="shared" si="0"/>
        <v>-37</v>
      </c>
      <c r="E27" s="19">
        <f t="shared" si="1"/>
        <v>-31.092436974789916</v>
      </c>
    </row>
    <row r="28" spans="1:5" ht="12.75">
      <c r="A28" s="16" t="s">
        <v>14</v>
      </c>
      <c r="B28" s="20">
        <v>9426</v>
      </c>
      <c r="C28" s="20">
        <v>10439</v>
      </c>
      <c r="D28" s="18">
        <f t="shared" si="0"/>
        <v>-1013</v>
      </c>
      <c r="E28" s="19">
        <f t="shared" si="1"/>
        <v>-9.70399463550149</v>
      </c>
    </row>
    <row r="29" spans="1:5" ht="15">
      <c r="A29" s="25" t="s">
        <v>15</v>
      </c>
      <c r="B29" s="26">
        <f>B7+B10+B13+B16+B20+B22+B23+B25+B26+B27+B28-B8-B9-B11-B12-B14-B15-B17-B18-B19-B21</f>
        <v>127751</v>
      </c>
      <c r="C29" s="26">
        <f>C7+C10+C13+C16+C20+C22+C23+C25+C26+C27+C28-C11-C14-C17</f>
        <v>131442</v>
      </c>
      <c r="D29" s="35">
        <f t="shared" si="0"/>
        <v>-3691</v>
      </c>
      <c r="E29" s="36">
        <f t="shared" si="1"/>
        <v>-2.8080826524246483</v>
      </c>
    </row>
    <row r="30" spans="1:5" ht="12.75">
      <c r="A30" s="16" t="s">
        <v>16</v>
      </c>
      <c r="B30" s="20">
        <v>29493</v>
      </c>
      <c r="C30" s="20">
        <v>29627</v>
      </c>
      <c r="D30" s="18">
        <f t="shared" si="0"/>
        <v>-134</v>
      </c>
      <c r="E30" s="19">
        <f t="shared" si="1"/>
        <v>-0.4522901407499891</v>
      </c>
    </row>
    <row r="31" spans="1:5" ht="12.75">
      <c r="A31" s="16" t="s">
        <v>17</v>
      </c>
      <c r="B31" s="20">
        <v>35716</v>
      </c>
      <c r="C31" s="20">
        <v>39800</v>
      </c>
      <c r="D31" s="18">
        <f t="shared" si="0"/>
        <v>-4084</v>
      </c>
      <c r="E31" s="19">
        <f t="shared" si="1"/>
        <v>-10.261306532663317</v>
      </c>
    </row>
    <row r="32" spans="1:5" ht="12.75">
      <c r="A32" s="16" t="s">
        <v>18</v>
      </c>
      <c r="B32" s="20">
        <v>15567</v>
      </c>
      <c r="C32" s="20">
        <v>16435</v>
      </c>
      <c r="D32" s="18">
        <f t="shared" si="0"/>
        <v>-868</v>
      </c>
      <c r="E32" s="19">
        <f t="shared" si="1"/>
        <v>-5.2814116215394</v>
      </c>
    </row>
    <row r="33" spans="1:8" ht="12.75">
      <c r="A33" s="16" t="s">
        <v>43</v>
      </c>
      <c r="B33" s="20">
        <v>34171</v>
      </c>
      <c r="C33" s="20">
        <v>34810</v>
      </c>
      <c r="D33" s="18">
        <f t="shared" si="0"/>
        <v>-639</v>
      </c>
      <c r="E33" s="19">
        <f t="shared" si="1"/>
        <v>-1.835679402470558</v>
      </c>
      <c r="F33" s="44"/>
      <c r="G33" s="44"/>
      <c r="H33" s="44"/>
    </row>
    <row r="34" spans="1:5" ht="12.75">
      <c r="A34" s="47" t="s">
        <v>19</v>
      </c>
      <c r="B34" s="20">
        <v>473</v>
      </c>
      <c r="C34" s="20">
        <v>703</v>
      </c>
      <c r="D34" s="18">
        <f t="shared" si="0"/>
        <v>-230</v>
      </c>
      <c r="E34" s="19">
        <f t="shared" si="1"/>
        <v>-32.716927453769564</v>
      </c>
    </row>
    <row r="35" spans="1:5" ht="12.75">
      <c r="A35" s="47" t="s">
        <v>20</v>
      </c>
      <c r="B35" s="20">
        <v>0</v>
      </c>
      <c r="C35" s="20">
        <v>0</v>
      </c>
      <c r="D35" s="18">
        <f t="shared" si="0"/>
        <v>0</v>
      </c>
      <c r="E35" s="19" t="e">
        <f t="shared" si="1"/>
        <v>#DIV/0!</v>
      </c>
    </row>
    <row r="36" spans="1:5" ht="15">
      <c r="A36" s="25" t="s">
        <v>21</v>
      </c>
      <c r="B36" s="26">
        <f>B30+B31+B32+B33+B34+B35</f>
        <v>115420</v>
      </c>
      <c r="C36" s="26">
        <f>C30+C31+C32+C33+C34+C35</f>
        <v>121375</v>
      </c>
      <c r="D36" s="35">
        <f t="shared" si="0"/>
        <v>-5955</v>
      </c>
      <c r="E36" s="36">
        <f t="shared" si="1"/>
        <v>-4.9062821833161685</v>
      </c>
    </row>
    <row r="37" spans="1:5" ht="12.75">
      <c r="A37" s="70" t="s">
        <v>22</v>
      </c>
      <c r="B37" s="71">
        <v>19285</v>
      </c>
      <c r="C37" s="71">
        <v>17130</v>
      </c>
      <c r="D37" s="67">
        <f t="shared" si="0"/>
        <v>2155</v>
      </c>
      <c r="E37" s="68">
        <f t="shared" si="1"/>
        <v>12.580268534734373</v>
      </c>
    </row>
    <row r="38" spans="1:5" ht="12.75">
      <c r="A38" s="70" t="s">
        <v>23</v>
      </c>
      <c r="B38" s="71">
        <v>24470</v>
      </c>
      <c r="C38" s="71">
        <v>22703</v>
      </c>
      <c r="D38" s="67">
        <f t="shared" si="0"/>
        <v>1767</v>
      </c>
      <c r="E38" s="68">
        <f t="shared" si="1"/>
        <v>7.783112364004752</v>
      </c>
    </row>
    <row r="39" spans="1:5" ht="12.75">
      <c r="A39" s="70" t="s">
        <v>24</v>
      </c>
      <c r="B39" s="71">
        <v>4844</v>
      </c>
      <c r="C39" s="71">
        <v>7897</v>
      </c>
      <c r="D39" s="67">
        <f t="shared" si="0"/>
        <v>-3053</v>
      </c>
      <c r="E39" s="68">
        <f t="shared" si="1"/>
        <v>-38.6602507281246</v>
      </c>
    </row>
    <row r="40" spans="1:5" ht="15">
      <c r="A40" s="72" t="s">
        <v>25</v>
      </c>
      <c r="B40" s="73">
        <f>B37+B38+B39+B8+B9+B11+B12+B14+B15+B17+B18+B19+B21</f>
        <v>61313</v>
      </c>
      <c r="C40" s="73">
        <f>C37+C38+C39+C11+C14+C17</f>
        <v>58001</v>
      </c>
      <c r="D40" s="74">
        <f t="shared" si="0"/>
        <v>3312</v>
      </c>
      <c r="E40" s="75">
        <f t="shared" si="1"/>
        <v>5.7102463750625</v>
      </c>
    </row>
    <row r="41" spans="1:5" ht="15">
      <c r="A41" s="25" t="s">
        <v>34</v>
      </c>
      <c r="B41" s="26">
        <f>B29+B36+B40</f>
        <v>304484</v>
      </c>
      <c r="C41" s="26">
        <f>C29+C36+C40</f>
        <v>310818</v>
      </c>
      <c r="D41" s="35">
        <f t="shared" si="0"/>
        <v>-6334</v>
      </c>
      <c r="E41" s="36">
        <f t="shared" si="1"/>
        <v>-2.0378485158517257</v>
      </c>
    </row>
    <row r="42" spans="1:5" ht="15">
      <c r="A42" s="25" t="s">
        <v>31</v>
      </c>
      <c r="B42" s="26">
        <v>51831</v>
      </c>
      <c r="C42" s="26">
        <v>53529</v>
      </c>
      <c r="D42" s="35">
        <f t="shared" si="0"/>
        <v>-1698</v>
      </c>
      <c r="E42" s="36">
        <f t="shared" si="1"/>
        <v>-3.172112312951858</v>
      </c>
    </row>
    <row r="43" spans="1:5" ht="15">
      <c r="A43" s="25" t="s">
        <v>33</v>
      </c>
      <c r="B43" s="26">
        <f>B41+B42</f>
        <v>356315</v>
      </c>
      <c r="C43" s="26">
        <f>C41+C42</f>
        <v>364347</v>
      </c>
      <c r="D43" s="35">
        <f>B43-C43</f>
        <v>-8032</v>
      </c>
      <c r="E43" s="36">
        <f>(B43/C43-1)*100</f>
        <v>-2.2044918717596174</v>
      </c>
    </row>
    <row r="44" spans="2:4" ht="12.75">
      <c r="B44" s="37"/>
      <c r="C44" s="37"/>
      <c r="D44" s="37"/>
    </row>
    <row r="46" spans="1:5" ht="12.75">
      <c r="A46" s="97" t="s">
        <v>60</v>
      </c>
      <c r="B46" s="98"/>
      <c r="C46" s="98"/>
      <c r="D46" s="98"/>
      <c r="E46" s="98"/>
    </row>
    <row r="47" spans="1:5" ht="12.75">
      <c r="A47" s="98"/>
      <c r="B47" s="98"/>
      <c r="C47" s="98"/>
      <c r="D47" s="98"/>
      <c r="E47" s="98"/>
    </row>
    <row r="48" ht="12.75">
      <c r="A48" s="15">
        <v>45057</v>
      </c>
    </row>
    <row r="60" spans="1:5" ht="12.75">
      <c r="A60" s="99" t="s">
        <v>47</v>
      </c>
      <c r="B60" s="99"/>
      <c r="C60" s="99"/>
      <c r="D60" s="99"/>
      <c r="E60" s="99"/>
    </row>
    <row r="61" spans="1:5" ht="12.75">
      <c r="A61" s="99"/>
      <c r="B61" s="99"/>
      <c r="C61" s="99"/>
      <c r="D61" s="99"/>
      <c r="E61" s="99"/>
    </row>
    <row r="62" spans="1:5" ht="12.75">
      <c r="A62" s="99"/>
      <c r="B62" s="99"/>
      <c r="C62" s="99"/>
      <c r="D62" s="99"/>
      <c r="E62" s="99"/>
    </row>
    <row r="63" spans="1:5" ht="24" customHeight="1">
      <c r="A63" s="100" t="s">
        <v>0</v>
      </c>
      <c r="B63" s="100" t="s">
        <v>1</v>
      </c>
      <c r="C63" s="100"/>
      <c r="D63" s="100" t="s">
        <v>2</v>
      </c>
      <c r="E63" s="100" t="s">
        <v>3</v>
      </c>
    </row>
    <row r="64" spans="1:5" ht="31.5" customHeight="1">
      <c r="A64" s="100"/>
      <c r="B64" s="58" t="s">
        <v>53</v>
      </c>
      <c r="C64" s="1" t="s">
        <v>45</v>
      </c>
      <c r="D64" s="100"/>
      <c r="E64" s="100"/>
    </row>
    <row r="65" spans="1:5" ht="48.75" customHeight="1">
      <c r="A65" s="27" t="s">
        <v>29</v>
      </c>
      <c r="B65" s="59">
        <f>B66+B69+B72+B75+B79+B81+B82+B84+B85+B86++B87-B67-B68-B70-B71-B73-B74-B76-B77-B78-B80</f>
        <v>551934</v>
      </c>
      <c r="C65" s="50">
        <f>C66+C69+C72+C75+C79+C81+C82+C84+C85+C86+C87-C70-C73-C76</f>
        <v>589260</v>
      </c>
      <c r="D65" s="28">
        <f>B65-C65</f>
        <v>-37326</v>
      </c>
      <c r="E65" s="38">
        <f>(B65/C65-1)*100</f>
        <v>-6.334385500458206</v>
      </c>
    </row>
    <row r="66" spans="1:5" ht="12.75">
      <c r="A66" s="31" t="s">
        <v>4</v>
      </c>
      <c r="B66" s="5">
        <v>150486</v>
      </c>
      <c r="C66" s="5">
        <v>128771</v>
      </c>
      <c r="D66" s="32">
        <f>B66-C66</f>
        <v>21715</v>
      </c>
      <c r="E66" s="39">
        <f>(B66/C66-1)*100</f>
        <v>16.863268903712793</v>
      </c>
    </row>
    <row r="67" spans="1:5" ht="12.75">
      <c r="A67" s="66" t="s">
        <v>8</v>
      </c>
      <c r="B67" s="63">
        <v>3139</v>
      </c>
      <c r="C67" s="5"/>
      <c r="D67" s="32"/>
      <c r="E67" s="39"/>
    </row>
    <row r="68" spans="1:5" ht="12.75">
      <c r="A68" s="66" t="s">
        <v>48</v>
      </c>
      <c r="B68" s="63">
        <v>878</v>
      </c>
      <c r="C68" s="5"/>
      <c r="D68" s="32"/>
      <c r="E68" s="39"/>
    </row>
    <row r="69" spans="1:5" ht="12.75">
      <c r="A69" s="31" t="s">
        <v>5</v>
      </c>
      <c r="B69" s="42">
        <v>62766</v>
      </c>
      <c r="C69" s="42">
        <v>83560</v>
      </c>
      <c r="D69" s="32">
        <f>B69-C69</f>
        <v>-20794</v>
      </c>
      <c r="E69" s="39">
        <f>(B69/C69-1)*100</f>
        <v>-24.88511249401627</v>
      </c>
    </row>
    <row r="70" spans="1:5" ht="12.75">
      <c r="A70" s="62" t="s">
        <v>6</v>
      </c>
      <c r="B70" s="63">
        <v>32641</v>
      </c>
      <c r="C70" s="11">
        <v>29640</v>
      </c>
      <c r="D70" s="32">
        <f>B70-C70</f>
        <v>3001</v>
      </c>
      <c r="E70" s="39">
        <f>(B70/C70-1)*100</f>
        <v>10.124831309041827</v>
      </c>
    </row>
    <row r="71" spans="1:5" ht="12.75">
      <c r="A71" s="66" t="s">
        <v>48</v>
      </c>
      <c r="B71" s="63">
        <v>841</v>
      </c>
      <c r="C71" s="11"/>
      <c r="D71" s="32"/>
      <c r="E71" s="39"/>
    </row>
    <row r="72" spans="1:5" ht="12.75">
      <c r="A72" s="31" t="s">
        <v>7</v>
      </c>
      <c r="B72" s="42">
        <v>120219</v>
      </c>
      <c r="C72" s="42">
        <v>117328</v>
      </c>
      <c r="D72" s="32">
        <f>B72-C72</f>
        <v>2891</v>
      </c>
      <c r="E72" s="39">
        <f>(B72/C72-1)*100</f>
        <v>2.464032456020737</v>
      </c>
    </row>
    <row r="73" spans="1:5" ht="12.75">
      <c r="A73" s="62" t="s">
        <v>8</v>
      </c>
      <c r="B73" s="63">
        <v>4908</v>
      </c>
      <c r="C73" s="11">
        <v>5119</v>
      </c>
      <c r="D73" s="32">
        <f>B73-C73</f>
        <v>-211</v>
      </c>
      <c r="E73" s="39">
        <f>(B73/C73-1)*100</f>
        <v>-4.1218988083610135</v>
      </c>
    </row>
    <row r="74" spans="1:5" ht="12.75">
      <c r="A74" s="66" t="s">
        <v>48</v>
      </c>
      <c r="B74" s="63">
        <v>1155</v>
      </c>
      <c r="C74" s="11"/>
      <c r="D74" s="32"/>
      <c r="E74" s="39"/>
    </row>
    <row r="75" spans="1:5" ht="12.75">
      <c r="A75" s="31" t="s">
        <v>9</v>
      </c>
      <c r="B75" s="42">
        <v>61361</v>
      </c>
      <c r="C75" s="42">
        <v>65012</v>
      </c>
      <c r="D75" s="32">
        <f>B75-C75</f>
        <v>-3651</v>
      </c>
      <c r="E75" s="39">
        <f>(B75/C75-1)*100</f>
        <v>-5.61588629791423</v>
      </c>
    </row>
    <row r="76" spans="1:5" ht="12.75">
      <c r="A76" s="62" t="s">
        <v>8</v>
      </c>
      <c r="B76" s="63">
        <v>4654</v>
      </c>
      <c r="C76" s="11">
        <v>5970</v>
      </c>
      <c r="D76" s="32">
        <f>B76-C76</f>
        <v>-1316</v>
      </c>
      <c r="E76" s="39">
        <f>(B76/C76-1)*100</f>
        <v>-22.043551088777225</v>
      </c>
    </row>
    <row r="77" spans="1:5" ht="12.75">
      <c r="A77" s="66" t="s">
        <v>48</v>
      </c>
      <c r="B77" s="63">
        <v>749</v>
      </c>
      <c r="C77" s="11"/>
      <c r="D77" s="32"/>
      <c r="E77" s="39"/>
    </row>
    <row r="78" spans="1:5" ht="12.75">
      <c r="A78" s="66" t="s">
        <v>48</v>
      </c>
      <c r="B78" s="63">
        <v>928</v>
      </c>
      <c r="C78" s="11"/>
      <c r="D78" s="32"/>
      <c r="E78" s="39"/>
    </row>
    <row r="79" spans="1:5" ht="12.75">
      <c r="A79" s="31" t="s">
        <v>10</v>
      </c>
      <c r="B79" s="42">
        <v>105219</v>
      </c>
      <c r="C79" s="42">
        <v>137866</v>
      </c>
      <c r="D79" s="32">
        <f>B79-C79</f>
        <v>-32647</v>
      </c>
      <c r="E79" s="39">
        <f>(B79/C79-1)*100</f>
        <v>-23.680240233269988</v>
      </c>
    </row>
    <row r="80" spans="1:5" ht="12.75">
      <c r="A80" s="66" t="s">
        <v>48</v>
      </c>
      <c r="B80" s="63">
        <v>930</v>
      </c>
      <c r="C80" s="42"/>
      <c r="D80" s="32"/>
      <c r="E80" s="39"/>
    </row>
    <row r="81" spans="1:5" ht="12.75">
      <c r="A81" s="31" t="s">
        <v>27</v>
      </c>
      <c r="B81" s="42">
        <v>12980</v>
      </c>
      <c r="C81" s="42">
        <v>11141</v>
      </c>
      <c r="D81" s="32">
        <f aca="true" t="shared" si="2" ref="D81:D100">B81-C81</f>
        <v>1839</v>
      </c>
      <c r="E81" s="39">
        <f aca="true" t="shared" si="3" ref="E81:E100">(B81/C81-1)*100</f>
        <v>16.50659725338839</v>
      </c>
    </row>
    <row r="82" spans="1:5" ht="12.75">
      <c r="A82" s="31" t="s">
        <v>35</v>
      </c>
      <c r="B82" s="42">
        <v>31985</v>
      </c>
      <c r="C82" s="42">
        <v>35808</v>
      </c>
      <c r="D82" s="32">
        <f t="shared" si="2"/>
        <v>-3823</v>
      </c>
      <c r="E82" s="39">
        <f t="shared" si="3"/>
        <v>-10.676385165326185</v>
      </c>
    </row>
    <row r="83" spans="1:5" ht="12.75">
      <c r="A83" s="33" t="s">
        <v>32</v>
      </c>
      <c r="B83" s="12">
        <v>4033</v>
      </c>
      <c r="C83" s="42">
        <v>3757</v>
      </c>
      <c r="D83" s="32">
        <f t="shared" si="2"/>
        <v>276</v>
      </c>
      <c r="E83" s="39">
        <f t="shared" si="3"/>
        <v>7.346286931062007</v>
      </c>
    </row>
    <row r="84" spans="1:5" ht="12.75">
      <c r="A84" s="31" t="s">
        <v>41</v>
      </c>
      <c r="B84" s="42">
        <v>13158</v>
      </c>
      <c r="C84" s="42">
        <v>13165</v>
      </c>
      <c r="D84" s="32">
        <f t="shared" si="2"/>
        <v>-7</v>
      </c>
      <c r="E84" s="39">
        <f t="shared" si="3"/>
        <v>-0.05317128750474964</v>
      </c>
    </row>
    <row r="85" spans="1:5" ht="12.75">
      <c r="A85" s="31" t="s">
        <v>12</v>
      </c>
      <c r="B85" s="42">
        <v>7214</v>
      </c>
      <c r="C85" s="42">
        <v>6332</v>
      </c>
      <c r="D85" s="32">
        <f t="shared" si="2"/>
        <v>882</v>
      </c>
      <c r="E85" s="39">
        <f t="shared" si="3"/>
        <v>13.92924826279216</v>
      </c>
    </row>
    <row r="86" spans="1:5" ht="12.75">
      <c r="A86" s="31" t="s">
        <v>13</v>
      </c>
      <c r="B86" s="42">
        <v>317</v>
      </c>
      <c r="C86" s="42">
        <v>480</v>
      </c>
      <c r="D86" s="32">
        <f t="shared" si="2"/>
        <v>-163</v>
      </c>
      <c r="E86" s="39">
        <f t="shared" si="3"/>
        <v>-33.958333333333336</v>
      </c>
    </row>
    <row r="87" spans="1:5" ht="12.75">
      <c r="A87" s="31" t="s">
        <v>14</v>
      </c>
      <c r="B87" s="42">
        <v>37052</v>
      </c>
      <c r="C87" s="42">
        <v>30526</v>
      </c>
      <c r="D87" s="32">
        <f t="shared" si="2"/>
        <v>6526</v>
      </c>
      <c r="E87" s="39">
        <f t="shared" si="3"/>
        <v>21.378497018934684</v>
      </c>
    </row>
    <row r="88" spans="1:5" ht="17.25">
      <c r="A88" s="29" t="s">
        <v>28</v>
      </c>
      <c r="B88" s="51">
        <f>B89+B90+B91+B92+B93</f>
        <v>511197</v>
      </c>
      <c r="C88" s="51">
        <f>C89+C90+C91+C92+C93</f>
        <v>507216</v>
      </c>
      <c r="D88" s="28">
        <f t="shared" si="2"/>
        <v>3981</v>
      </c>
      <c r="E88" s="38">
        <f t="shared" si="3"/>
        <v>0.7848727169489811</v>
      </c>
    </row>
    <row r="89" spans="1:5" ht="12.75">
      <c r="A89" s="34" t="s">
        <v>16</v>
      </c>
      <c r="B89" s="42">
        <v>129202</v>
      </c>
      <c r="C89" s="42">
        <v>116427</v>
      </c>
      <c r="D89" s="32">
        <f t="shared" si="2"/>
        <v>12775</v>
      </c>
      <c r="E89" s="39">
        <f t="shared" si="3"/>
        <v>10.972540733678615</v>
      </c>
    </row>
    <row r="90" spans="1:5" ht="12.75">
      <c r="A90" s="34" t="s">
        <v>17</v>
      </c>
      <c r="B90" s="42">
        <v>167657</v>
      </c>
      <c r="C90" s="42">
        <v>171267</v>
      </c>
      <c r="D90" s="32">
        <f t="shared" si="2"/>
        <v>-3610</v>
      </c>
      <c r="E90" s="39">
        <f t="shared" si="3"/>
        <v>-2.1078199536396336</v>
      </c>
    </row>
    <row r="91" spans="1:5" ht="12.75">
      <c r="A91" s="34" t="s">
        <v>18</v>
      </c>
      <c r="B91" s="42">
        <v>67660</v>
      </c>
      <c r="C91" s="42">
        <v>76724</v>
      </c>
      <c r="D91" s="32">
        <f t="shared" si="2"/>
        <v>-9064</v>
      </c>
      <c r="E91" s="39">
        <f t="shared" si="3"/>
        <v>-11.813774047234238</v>
      </c>
    </row>
    <row r="92" spans="1:5" ht="12.75">
      <c r="A92" s="34" t="s">
        <v>43</v>
      </c>
      <c r="B92" s="42">
        <v>144786</v>
      </c>
      <c r="C92" s="42">
        <v>140354</v>
      </c>
      <c r="D92" s="32">
        <f t="shared" si="2"/>
        <v>4432</v>
      </c>
      <c r="E92" s="39">
        <f t="shared" si="3"/>
        <v>3.157729740513271</v>
      </c>
    </row>
    <row r="93" spans="1:5" ht="12.75">
      <c r="A93" s="21" t="s">
        <v>19</v>
      </c>
      <c r="B93" s="42">
        <v>1892</v>
      </c>
      <c r="C93" s="42">
        <v>2444</v>
      </c>
      <c r="D93" s="32">
        <f t="shared" si="2"/>
        <v>-552</v>
      </c>
      <c r="E93" s="39">
        <f t="shared" si="3"/>
        <v>-22.585924713584294</v>
      </c>
    </row>
    <row r="94" spans="1:5" ht="44.25">
      <c r="A94" s="72" t="s">
        <v>39</v>
      </c>
      <c r="B94" s="73">
        <f>B95+B96+B97+B67+B68+B70+B71+B73+B74+B76+B77+B78+B80</f>
        <v>257870</v>
      </c>
      <c r="C94" s="73">
        <f>C95+C96+C97+C70+C73+C76</f>
        <v>231656</v>
      </c>
      <c r="D94" s="79">
        <f t="shared" si="2"/>
        <v>26214</v>
      </c>
      <c r="E94" s="80">
        <f t="shared" si="3"/>
        <v>11.315916704078454</v>
      </c>
    </row>
    <row r="95" spans="1:5" ht="12.75">
      <c r="A95" s="78" t="s">
        <v>22</v>
      </c>
      <c r="B95" s="76">
        <v>86234</v>
      </c>
      <c r="C95" s="76">
        <v>66890</v>
      </c>
      <c r="D95" s="76">
        <f t="shared" si="2"/>
        <v>19344</v>
      </c>
      <c r="E95" s="77">
        <f t="shared" si="3"/>
        <v>28.9191209448348</v>
      </c>
    </row>
    <row r="96" spans="1:5" ht="12.75">
      <c r="A96" s="78" t="s">
        <v>23</v>
      </c>
      <c r="B96" s="76">
        <v>100263</v>
      </c>
      <c r="C96" s="76">
        <v>93336</v>
      </c>
      <c r="D96" s="76">
        <f t="shared" si="2"/>
        <v>6927</v>
      </c>
      <c r="E96" s="77">
        <f t="shared" si="3"/>
        <v>7.421573669323744</v>
      </c>
    </row>
    <row r="97" spans="1:5" ht="12.75">
      <c r="A97" s="78" t="s">
        <v>36</v>
      </c>
      <c r="B97" s="76">
        <v>20550</v>
      </c>
      <c r="C97" s="76">
        <v>30701</v>
      </c>
      <c r="D97" s="76">
        <f t="shared" si="2"/>
        <v>-10151</v>
      </c>
      <c r="E97" s="77">
        <f t="shared" si="3"/>
        <v>-33.064069574280964</v>
      </c>
    </row>
    <row r="98" spans="1:5" s="13" customFormat="1" ht="15">
      <c r="A98" s="14" t="s">
        <v>38</v>
      </c>
      <c r="B98" s="59">
        <f>B65+B88++B94</f>
        <v>1321001</v>
      </c>
      <c r="C98" s="60">
        <f>C65+C88+C94</f>
        <v>1328132</v>
      </c>
      <c r="D98" s="5">
        <f t="shared" si="2"/>
        <v>-7131</v>
      </c>
      <c r="E98" s="6">
        <f t="shared" si="3"/>
        <v>-0.5369195230594537</v>
      </c>
    </row>
    <row r="99" spans="1:5" ht="15">
      <c r="A99" s="27" t="s">
        <v>30</v>
      </c>
      <c r="B99" s="49">
        <v>220745</v>
      </c>
      <c r="C99" s="49">
        <v>223423</v>
      </c>
      <c r="D99" s="28">
        <f t="shared" si="2"/>
        <v>-2678</v>
      </c>
      <c r="E99" s="38">
        <f t="shared" si="3"/>
        <v>-1.1986232393263019</v>
      </c>
    </row>
    <row r="100" spans="1:5" ht="15">
      <c r="A100" s="30" t="s">
        <v>26</v>
      </c>
      <c r="B100" s="59">
        <f>B98+B99</f>
        <v>1541746</v>
      </c>
      <c r="C100" s="50">
        <f>C65+C88+C94+C99</f>
        <v>1551555</v>
      </c>
      <c r="D100" s="28">
        <f t="shared" si="2"/>
        <v>-9809</v>
      </c>
      <c r="E100" s="38">
        <f t="shared" si="3"/>
        <v>-0.6322044658423343</v>
      </c>
    </row>
    <row r="102" spans="1:5" ht="12.75">
      <c r="A102" s="97" t="s">
        <v>61</v>
      </c>
      <c r="B102" s="98"/>
      <c r="C102" s="98"/>
      <c r="D102" s="98"/>
      <c r="E102" s="98"/>
    </row>
    <row r="103" spans="1:5" ht="12.75">
      <c r="A103" s="98"/>
      <c r="B103" s="98"/>
      <c r="C103" s="98"/>
      <c r="D103" s="98"/>
      <c r="E103" s="98"/>
    </row>
    <row r="104" ht="12.75">
      <c r="A104" s="10">
        <f>A48</f>
        <v>45057</v>
      </c>
    </row>
  </sheetData>
  <sheetProtection/>
  <mergeCells count="12">
    <mergeCell ref="A102:E103"/>
    <mergeCell ref="A60:E62"/>
    <mergeCell ref="A63:A64"/>
    <mergeCell ref="B63:C63"/>
    <mergeCell ref="D63:D64"/>
    <mergeCell ref="E63:E64"/>
    <mergeCell ref="A1:E3"/>
    <mergeCell ref="A46:E47"/>
    <mergeCell ref="B5:C5"/>
    <mergeCell ref="A5:A6"/>
    <mergeCell ref="D5:D6"/>
    <mergeCell ref="E5:E6"/>
  </mergeCells>
  <printOptions/>
  <pageMargins left="0.75" right="0.75" top="1" bottom="1" header="0.5" footer="0.5"/>
  <pageSetup horizontalDpi="600" verticalDpi="600" orientation="portrait" paperSize="9" scale="87" r:id="rId1"/>
  <rowBreaks count="1" manualBreakCount="1">
    <brk id="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8:I52"/>
  <sheetViews>
    <sheetView tabSelected="1" zoomScalePageLayoutView="0" workbookViewId="0" topLeftCell="A46">
      <selection activeCell="B54" sqref="B54"/>
    </sheetView>
  </sheetViews>
  <sheetFormatPr defaultColWidth="9.140625" defaultRowHeight="12.75"/>
  <cols>
    <col min="1" max="1" width="25.7109375" style="0" customWidth="1"/>
    <col min="2" max="2" width="15.28125" style="0" customWidth="1"/>
    <col min="3" max="3" width="14.140625" style="0" customWidth="1"/>
    <col min="4" max="4" width="13.28125" style="0" customWidth="1"/>
    <col min="5" max="5" width="12.57421875" style="0" customWidth="1"/>
  </cols>
  <sheetData>
    <row r="8" spans="1:5" ht="12.75">
      <c r="A8" s="99" t="s">
        <v>62</v>
      </c>
      <c r="B8" s="99"/>
      <c r="C8" s="99"/>
      <c r="D8" s="99"/>
      <c r="E8" s="99"/>
    </row>
    <row r="9" spans="1:5" ht="12.75">
      <c r="A9" s="99"/>
      <c r="B9" s="99"/>
      <c r="C9" s="99"/>
      <c r="D9" s="99"/>
      <c r="E9" s="99"/>
    </row>
    <row r="10" spans="1:5" ht="12.75">
      <c r="A10" s="99"/>
      <c r="B10" s="99"/>
      <c r="C10" s="99"/>
      <c r="D10" s="99"/>
      <c r="E10" s="99"/>
    </row>
    <row r="11" spans="1:5" ht="24" customHeight="1">
      <c r="A11" s="100" t="s">
        <v>0</v>
      </c>
      <c r="B11" s="100" t="s">
        <v>1</v>
      </c>
      <c r="C11" s="100"/>
      <c r="D11" s="100" t="s">
        <v>2</v>
      </c>
      <c r="E11" s="100" t="s">
        <v>3</v>
      </c>
    </row>
    <row r="12" spans="1:5" ht="31.5" customHeight="1">
      <c r="A12" s="100"/>
      <c r="B12" s="1" t="s">
        <v>53</v>
      </c>
      <c r="C12" s="1" t="s">
        <v>45</v>
      </c>
      <c r="D12" s="100"/>
      <c r="E12" s="100"/>
    </row>
    <row r="13" spans="1:8" ht="48.75" customHeight="1">
      <c r="A13" s="48" t="s">
        <v>40</v>
      </c>
      <c r="B13" s="59">
        <f>B14+B17+B20+B23+B27+B29+B30+B32+B33+B34+B35-B15-B16-B18-B19-B21-B22-B24-B25-B26-B28</f>
        <v>976305</v>
      </c>
      <c r="C13" s="59">
        <v>1082520</v>
      </c>
      <c r="D13" s="28">
        <f aca="true" t="shared" si="0" ref="D13:D48">B13-C13</f>
        <v>-106215</v>
      </c>
      <c r="E13" s="38">
        <f aca="true" t="shared" si="1" ref="E13:E48">(B13/C13-1)*100</f>
        <v>-9.81182795698925</v>
      </c>
      <c r="G13" s="37" t="s">
        <v>51</v>
      </c>
      <c r="H13" s="82" t="s">
        <v>52</v>
      </c>
    </row>
    <row r="14" spans="1:9" ht="12.75">
      <c r="A14" s="81" t="s">
        <v>49</v>
      </c>
      <c r="B14" s="61">
        <v>231610</v>
      </c>
      <c r="C14" s="61">
        <v>247225</v>
      </c>
      <c r="D14" s="32">
        <f t="shared" si="0"/>
        <v>-15615</v>
      </c>
      <c r="E14" s="39">
        <f t="shared" si="1"/>
        <v>-6.3161088077662075</v>
      </c>
      <c r="G14">
        <f>B14+B17+B20+B23+B27+B29+B30+B32+B33+B34+B35</f>
        <v>1078550</v>
      </c>
      <c r="H14" s="83">
        <f>B15+B16+B18+B19+B21+B22+B24+B25+B28</f>
        <v>100540</v>
      </c>
      <c r="I14" s="83">
        <f>G14-H14</f>
        <v>978010</v>
      </c>
    </row>
    <row r="15" spans="1:5" ht="12.75">
      <c r="A15" s="62" t="s">
        <v>8</v>
      </c>
      <c r="B15" s="63">
        <v>5425</v>
      </c>
      <c r="C15" s="76">
        <v>812</v>
      </c>
      <c r="D15" s="76"/>
      <c r="E15" s="77"/>
    </row>
    <row r="16" spans="1:5" ht="12.75">
      <c r="A16" s="66" t="s">
        <v>48</v>
      </c>
      <c r="B16" s="63">
        <v>1419</v>
      </c>
      <c r="C16" s="76">
        <v>193</v>
      </c>
      <c r="D16" s="76"/>
      <c r="E16" s="77"/>
    </row>
    <row r="17" spans="1:5" ht="12.75">
      <c r="A17" s="31" t="s">
        <v>5</v>
      </c>
      <c r="B17" s="61">
        <v>128433</v>
      </c>
      <c r="C17" s="61">
        <v>158515</v>
      </c>
      <c r="D17" s="32">
        <f t="shared" si="0"/>
        <v>-30082</v>
      </c>
      <c r="E17" s="39">
        <f t="shared" si="1"/>
        <v>-18.977383843800265</v>
      </c>
    </row>
    <row r="18" spans="1:5" ht="12.75">
      <c r="A18" s="62" t="s">
        <v>6</v>
      </c>
      <c r="B18" s="63">
        <v>69476</v>
      </c>
      <c r="C18" s="63">
        <v>61680</v>
      </c>
      <c r="D18" s="76">
        <f t="shared" si="0"/>
        <v>7796</v>
      </c>
      <c r="E18" s="77">
        <f t="shared" si="1"/>
        <v>12.639429312581063</v>
      </c>
    </row>
    <row r="19" spans="1:5" ht="12.75">
      <c r="A19" s="66" t="s">
        <v>48</v>
      </c>
      <c r="B19" s="63">
        <v>1464</v>
      </c>
      <c r="C19" s="76">
        <v>254</v>
      </c>
      <c r="D19" s="76"/>
      <c r="E19" s="77"/>
    </row>
    <row r="20" spans="1:5" ht="12.75">
      <c r="A20" s="31" t="s">
        <v>7</v>
      </c>
      <c r="B20" s="61">
        <v>205163</v>
      </c>
      <c r="C20" s="61">
        <v>209839</v>
      </c>
      <c r="D20" s="32">
        <f t="shared" si="0"/>
        <v>-4676</v>
      </c>
      <c r="E20" s="39">
        <f t="shared" si="1"/>
        <v>-2.228375087567136</v>
      </c>
    </row>
    <row r="21" spans="1:5" ht="12.75">
      <c r="A21" s="62" t="s">
        <v>8</v>
      </c>
      <c r="B21" s="63">
        <v>9198</v>
      </c>
      <c r="C21" s="63">
        <v>9539</v>
      </c>
      <c r="D21" s="76">
        <f t="shared" si="0"/>
        <v>-341</v>
      </c>
      <c r="E21" s="77">
        <f t="shared" si="1"/>
        <v>-3.5747981968759834</v>
      </c>
    </row>
    <row r="22" spans="1:5" ht="12.75">
      <c r="A22" s="66" t="s">
        <v>48</v>
      </c>
      <c r="B22" s="63">
        <v>2340</v>
      </c>
      <c r="C22" s="76">
        <v>215</v>
      </c>
      <c r="D22" s="76"/>
      <c r="E22" s="77"/>
    </row>
    <row r="23" spans="1:5" ht="12.75">
      <c r="A23" s="31" t="s">
        <v>9</v>
      </c>
      <c r="B23" s="61">
        <v>102571</v>
      </c>
      <c r="C23" s="61">
        <v>107128</v>
      </c>
      <c r="D23" s="32">
        <f t="shared" si="0"/>
        <v>-4557</v>
      </c>
      <c r="E23" s="39">
        <f t="shared" si="1"/>
        <v>-4.253789858860424</v>
      </c>
    </row>
    <row r="24" spans="1:5" ht="12.75">
      <c r="A24" s="62" t="s">
        <v>8</v>
      </c>
      <c r="B24" s="63">
        <v>7961</v>
      </c>
      <c r="C24" s="63">
        <v>9353</v>
      </c>
      <c r="D24" s="76">
        <f t="shared" si="0"/>
        <v>-1392</v>
      </c>
      <c r="E24" s="77">
        <f t="shared" si="1"/>
        <v>-14.882925264620972</v>
      </c>
    </row>
    <row r="25" spans="1:5" ht="12.75">
      <c r="A25" s="66" t="s">
        <v>48</v>
      </c>
      <c r="B25" s="63">
        <v>1494</v>
      </c>
      <c r="C25" s="76">
        <v>371</v>
      </c>
      <c r="D25" s="76"/>
      <c r="E25" s="77"/>
    </row>
    <row r="26" spans="1:5" ht="12.75">
      <c r="A26" s="66" t="s">
        <v>48</v>
      </c>
      <c r="B26" s="63">
        <v>1705</v>
      </c>
      <c r="C26" s="76"/>
      <c r="D26" s="76"/>
      <c r="E26" s="77"/>
    </row>
    <row r="27" spans="1:5" ht="12.75">
      <c r="A27" s="31" t="s">
        <v>10</v>
      </c>
      <c r="B27" s="61">
        <v>226667</v>
      </c>
      <c r="C27" s="61">
        <v>266316</v>
      </c>
      <c r="D27" s="32">
        <f t="shared" si="0"/>
        <v>-39649</v>
      </c>
      <c r="E27" s="39">
        <f t="shared" si="1"/>
        <v>-14.887952657744929</v>
      </c>
    </row>
    <row r="28" spans="1:5" ht="12.75">
      <c r="A28" s="66" t="s">
        <v>48</v>
      </c>
      <c r="B28" s="63">
        <v>1763</v>
      </c>
      <c r="C28" s="76">
        <v>215</v>
      </c>
      <c r="D28" s="76"/>
      <c r="E28" s="77"/>
    </row>
    <row r="29" spans="1:5" ht="12.75">
      <c r="A29" s="31" t="s">
        <v>27</v>
      </c>
      <c r="B29" s="61">
        <v>21392</v>
      </c>
      <c r="C29" s="61">
        <v>19623</v>
      </c>
      <c r="D29" s="32">
        <f t="shared" si="0"/>
        <v>1769</v>
      </c>
      <c r="E29" s="39">
        <f t="shared" si="1"/>
        <v>9.014931457982978</v>
      </c>
    </row>
    <row r="30" spans="1:5" ht="12.75">
      <c r="A30" s="31" t="s">
        <v>35</v>
      </c>
      <c r="B30" s="61">
        <v>66160</v>
      </c>
      <c r="C30" s="61">
        <v>71385</v>
      </c>
      <c r="D30" s="32">
        <f t="shared" si="0"/>
        <v>-5225</v>
      </c>
      <c r="E30" s="39">
        <f t="shared" si="1"/>
        <v>-7.319464873572878</v>
      </c>
    </row>
    <row r="31" spans="1:5" ht="12.75">
      <c r="A31" s="33" t="s">
        <v>32</v>
      </c>
      <c r="B31" s="61">
        <v>7601</v>
      </c>
      <c r="C31" s="61">
        <v>6621</v>
      </c>
      <c r="D31" s="32">
        <f t="shared" si="0"/>
        <v>980</v>
      </c>
      <c r="E31" s="39">
        <f t="shared" si="1"/>
        <v>14.80138951819967</v>
      </c>
    </row>
    <row r="32" spans="1:5" ht="12.75">
      <c r="A32" s="34" t="s">
        <v>41</v>
      </c>
      <c r="B32" s="61">
        <v>27813</v>
      </c>
      <c r="C32" s="61">
        <v>21638</v>
      </c>
      <c r="D32" s="32">
        <f t="shared" si="0"/>
        <v>6175</v>
      </c>
      <c r="E32" s="39">
        <f t="shared" si="1"/>
        <v>28.5377576485812</v>
      </c>
    </row>
    <row r="33" spans="1:5" ht="12.75">
      <c r="A33" s="31" t="s">
        <v>12</v>
      </c>
      <c r="B33" s="61">
        <v>12815</v>
      </c>
      <c r="C33" s="61">
        <v>11461</v>
      </c>
      <c r="D33" s="32">
        <f t="shared" si="0"/>
        <v>1354</v>
      </c>
      <c r="E33" s="39">
        <f t="shared" si="1"/>
        <v>11.813977837885004</v>
      </c>
    </row>
    <row r="34" spans="1:5" ht="12.75">
      <c r="A34" s="31" t="s">
        <v>13</v>
      </c>
      <c r="B34" s="61">
        <v>6876</v>
      </c>
      <c r="C34" s="61">
        <v>9246</v>
      </c>
      <c r="D34" s="32">
        <f t="shared" si="0"/>
        <v>-2370</v>
      </c>
      <c r="E34" s="39">
        <f t="shared" si="1"/>
        <v>-25.632706035042187</v>
      </c>
    </row>
    <row r="35" spans="1:5" ht="12.75">
      <c r="A35" s="31" t="s">
        <v>14</v>
      </c>
      <c r="B35" s="61">
        <v>49050</v>
      </c>
      <c r="C35" s="61">
        <v>42620</v>
      </c>
      <c r="D35" s="32">
        <f t="shared" si="0"/>
        <v>6430</v>
      </c>
      <c r="E35" s="39">
        <f t="shared" si="1"/>
        <v>15.0868137024871</v>
      </c>
    </row>
    <row r="36" spans="1:5" ht="17.25">
      <c r="A36" s="29" t="s">
        <v>28</v>
      </c>
      <c r="B36" s="51">
        <f>B37+B38+B39+B40+B41</f>
        <v>914966</v>
      </c>
      <c r="C36" s="51">
        <f>C37+C38+C39+C40+C41</f>
        <v>959616</v>
      </c>
      <c r="D36" s="28">
        <f t="shared" si="0"/>
        <v>-44650</v>
      </c>
      <c r="E36" s="38">
        <f t="shared" si="1"/>
        <v>-4.652902827797789</v>
      </c>
    </row>
    <row r="37" spans="1:5" ht="12.75">
      <c r="A37" s="34" t="s">
        <v>16</v>
      </c>
      <c r="B37" s="52">
        <v>215485</v>
      </c>
      <c r="C37" s="61">
        <v>208583</v>
      </c>
      <c r="D37" s="32">
        <f t="shared" si="0"/>
        <v>6902</v>
      </c>
      <c r="E37" s="39">
        <f t="shared" si="1"/>
        <v>3.3089945009900035</v>
      </c>
    </row>
    <row r="38" spans="1:5" ht="12.75">
      <c r="A38" s="34" t="s">
        <v>17</v>
      </c>
      <c r="B38" s="52">
        <v>292704</v>
      </c>
      <c r="C38" s="61">
        <v>321427</v>
      </c>
      <c r="D38" s="32">
        <f t="shared" si="0"/>
        <v>-28723</v>
      </c>
      <c r="E38" s="39">
        <f t="shared" si="1"/>
        <v>-8.93608813198642</v>
      </c>
    </row>
    <row r="39" spans="1:5" ht="12.75">
      <c r="A39" s="34" t="s">
        <v>18</v>
      </c>
      <c r="B39" s="52">
        <v>137796</v>
      </c>
      <c r="C39" s="61">
        <v>148438</v>
      </c>
      <c r="D39" s="32">
        <f t="shared" si="0"/>
        <v>-10642</v>
      </c>
      <c r="E39" s="39">
        <f t="shared" si="1"/>
        <v>-7.169323219121793</v>
      </c>
    </row>
    <row r="40" spans="1:5" ht="12.75">
      <c r="A40" s="34" t="s">
        <v>43</v>
      </c>
      <c r="B40" s="52">
        <v>264998</v>
      </c>
      <c r="C40" s="61">
        <v>275095</v>
      </c>
      <c r="D40" s="32">
        <f t="shared" si="0"/>
        <v>-10097</v>
      </c>
      <c r="E40" s="39">
        <f t="shared" si="1"/>
        <v>-3.6703684181828122</v>
      </c>
    </row>
    <row r="41" spans="1:5" ht="12.75">
      <c r="A41" s="21" t="s">
        <v>19</v>
      </c>
      <c r="B41" s="52">
        <v>3983</v>
      </c>
      <c r="C41" s="61">
        <v>6073</v>
      </c>
      <c r="D41" s="32">
        <f t="shared" si="0"/>
        <v>-2090</v>
      </c>
      <c r="E41" s="39">
        <f t="shared" si="1"/>
        <v>-34.414622097809975</v>
      </c>
    </row>
    <row r="42" spans="1:5" ht="44.25">
      <c r="A42" s="72" t="s">
        <v>39</v>
      </c>
      <c r="B42" s="73">
        <f>B43+B44+B45+B15+B16+B18+B19+B21+B22+B24+B25+B26+B28</f>
        <v>495404</v>
      </c>
      <c r="C42" s="73">
        <f>C43+C44+C45+C15+C16+C18+C19+C21+C22+C24+C25+C28</f>
        <v>473396</v>
      </c>
      <c r="D42" s="79">
        <f t="shared" si="0"/>
        <v>22008</v>
      </c>
      <c r="E42" s="80">
        <f t="shared" si="1"/>
        <v>4.648961968415444</v>
      </c>
    </row>
    <row r="43" spans="1:5" ht="12.75">
      <c r="A43" s="78" t="s">
        <v>22</v>
      </c>
      <c r="B43" s="76">
        <v>163524</v>
      </c>
      <c r="C43" s="76">
        <v>143937</v>
      </c>
      <c r="D43" s="76">
        <f t="shared" si="0"/>
        <v>19587</v>
      </c>
      <c r="E43" s="77">
        <f t="shared" si="1"/>
        <v>13.608036849454974</v>
      </c>
    </row>
    <row r="44" spans="1:5" ht="12.75">
      <c r="A44" s="78" t="s">
        <v>23</v>
      </c>
      <c r="B44" s="76">
        <v>185654</v>
      </c>
      <c r="C44" s="76">
        <v>201187</v>
      </c>
      <c r="D44" s="76">
        <f t="shared" si="0"/>
        <v>-15533</v>
      </c>
      <c r="E44" s="77">
        <f t="shared" si="1"/>
        <v>-7.720677777391183</v>
      </c>
    </row>
    <row r="45" spans="1:5" ht="12.75">
      <c r="A45" s="78" t="s">
        <v>36</v>
      </c>
      <c r="B45" s="76">
        <v>43981</v>
      </c>
      <c r="C45" s="76">
        <v>45640</v>
      </c>
      <c r="D45" s="76">
        <f t="shared" si="0"/>
        <v>-1659</v>
      </c>
      <c r="E45" s="77">
        <f t="shared" si="1"/>
        <v>-3.63496932515337</v>
      </c>
    </row>
    <row r="46" spans="1:5" s="13" customFormat="1" ht="17.25">
      <c r="A46" s="90" t="s">
        <v>38</v>
      </c>
      <c r="B46" s="87">
        <f>B13+B36+B42</f>
        <v>2386675</v>
      </c>
      <c r="C46" s="87">
        <f>C13+C36+C42</f>
        <v>2515532</v>
      </c>
      <c r="D46" s="91">
        <f t="shared" si="0"/>
        <v>-128857</v>
      </c>
      <c r="E46" s="92">
        <f t="shared" si="1"/>
        <v>-5.122455210269639</v>
      </c>
    </row>
    <row r="47" spans="1:5" ht="15">
      <c r="A47" s="90" t="s">
        <v>30</v>
      </c>
      <c r="B47" s="88">
        <v>498705</v>
      </c>
      <c r="C47" s="88">
        <v>498323</v>
      </c>
      <c r="D47" s="89">
        <f t="shared" si="0"/>
        <v>382</v>
      </c>
      <c r="E47" s="93">
        <f t="shared" si="1"/>
        <v>0.07665710794002578</v>
      </c>
    </row>
    <row r="48" spans="1:5" ht="15">
      <c r="A48" s="94" t="s">
        <v>26</v>
      </c>
      <c r="B48" s="89">
        <f>B13+B36+B42+B47</f>
        <v>2885380</v>
      </c>
      <c r="C48" s="89">
        <f>C13+C36+C42+C47</f>
        <v>3013855</v>
      </c>
      <c r="D48" s="89">
        <f t="shared" si="0"/>
        <v>-128475</v>
      </c>
      <c r="E48" s="93">
        <f t="shared" si="1"/>
        <v>-4.262812909048375</v>
      </c>
    </row>
    <row r="50" spans="1:5" ht="12.75">
      <c r="A50" s="97"/>
      <c r="B50" s="98"/>
      <c r="C50" s="98"/>
      <c r="D50" s="98"/>
      <c r="E50" s="98"/>
    </row>
    <row r="51" spans="1:5" ht="12.75">
      <c r="A51" s="98"/>
      <c r="B51" s="98"/>
      <c r="C51" s="98"/>
      <c r="D51" s="98"/>
      <c r="E51" s="98"/>
    </row>
    <row r="52" ht="12.75">
      <c r="A52" s="15"/>
    </row>
  </sheetData>
  <sheetProtection/>
  <mergeCells count="6">
    <mergeCell ref="A50:E51"/>
    <mergeCell ref="A8:E10"/>
    <mergeCell ref="A11:A12"/>
    <mergeCell ref="B11:C11"/>
    <mergeCell ref="D11:D12"/>
    <mergeCell ref="E11:E1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Голубева М.Е.</cp:lastModifiedBy>
  <cp:lastPrinted>2023-10-09T07:57:04Z</cp:lastPrinted>
  <dcterms:created xsi:type="dcterms:W3CDTF">1996-10-08T23:32:33Z</dcterms:created>
  <dcterms:modified xsi:type="dcterms:W3CDTF">2023-10-23T09:35:03Z</dcterms:modified>
  <cp:category/>
  <cp:version/>
  <cp:contentType/>
  <cp:contentStatus/>
</cp:coreProperties>
</file>